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3335" windowHeight="5040"/>
  </bookViews>
  <sheets>
    <sheet name="Resum enquesta" sheetId="1" r:id="rId1"/>
    <sheet name="Ramaders" sheetId="3" r:id="rId2"/>
  </sheets>
  <calcPr calcId="125725"/>
</workbook>
</file>

<file path=xl/calcChain.xml><?xml version="1.0" encoding="utf-8"?>
<calcChain xmlns="http://schemas.openxmlformats.org/spreadsheetml/2006/main">
  <c r="AB52" i="1"/>
  <c r="AC52"/>
  <c r="C51" l="1"/>
  <c r="B51"/>
  <c r="AI77"/>
  <c r="V77"/>
  <c r="U77"/>
  <c r="P77"/>
  <c r="C77"/>
  <c r="B77"/>
  <c r="I70"/>
  <c r="AD70"/>
  <c r="AC70"/>
  <c r="AB70"/>
  <c r="V70"/>
  <c r="U70"/>
  <c r="K70"/>
  <c r="J70"/>
  <c r="C70"/>
  <c r="B70"/>
  <c r="AC69"/>
  <c r="J69"/>
  <c r="V69"/>
  <c r="U69"/>
  <c r="C69"/>
  <c r="B69"/>
  <c r="AD68"/>
  <c r="K68"/>
  <c r="AC68"/>
  <c r="J68"/>
  <c r="V68"/>
  <c r="U68"/>
  <c r="C68"/>
  <c r="B68"/>
  <c r="Q52" l="1"/>
  <c r="P52"/>
  <c r="L52"/>
  <c r="B50"/>
  <c r="P76"/>
  <c r="AI76"/>
  <c r="C50" s="1"/>
  <c r="V73" l="1"/>
  <c r="U73"/>
  <c r="AI73" s="1"/>
  <c r="C47" s="1"/>
  <c r="V59"/>
  <c r="U59"/>
  <c r="Z87"/>
  <c r="W105"/>
  <c r="D78"/>
  <c r="W78"/>
  <c r="X78"/>
  <c r="Y78"/>
  <c r="Z78"/>
  <c r="AA78"/>
  <c r="AB78"/>
  <c r="AC78"/>
  <c r="AD78"/>
  <c r="E78"/>
  <c r="F78"/>
  <c r="G78"/>
  <c r="H78"/>
  <c r="I78"/>
  <c r="J78"/>
  <c r="K78"/>
  <c r="L78"/>
  <c r="I52"/>
  <c r="C48"/>
  <c r="AI59"/>
  <c r="C33" s="1"/>
  <c r="AI61"/>
  <c r="C35" s="1"/>
  <c r="AI63"/>
  <c r="C37" s="1"/>
  <c r="AI64"/>
  <c r="C38" s="1"/>
  <c r="AI65"/>
  <c r="C39" s="1"/>
  <c r="AI66"/>
  <c r="C40" s="1"/>
  <c r="AI68"/>
  <c r="AI69"/>
  <c r="AI70"/>
  <c r="AI71"/>
  <c r="C45" s="1"/>
  <c r="AI74"/>
  <c r="AI58"/>
  <c r="C32" s="1"/>
  <c r="B49"/>
  <c r="P60"/>
  <c r="B34" s="1"/>
  <c r="P61"/>
  <c r="B35" s="1"/>
  <c r="P62"/>
  <c r="B36" s="1"/>
  <c r="P63"/>
  <c r="B37" s="1"/>
  <c r="P64"/>
  <c r="B38" s="1"/>
  <c r="P66"/>
  <c r="B40" s="1"/>
  <c r="P67"/>
  <c r="B41" s="1"/>
  <c r="P73"/>
  <c r="B47" s="1"/>
  <c r="P74"/>
  <c r="B48" s="1"/>
  <c r="P75"/>
  <c r="P58"/>
  <c r="B32" s="1"/>
  <c r="AL52"/>
  <c r="AM52"/>
  <c r="AN52"/>
  <c r="AO52"/>
  <c r="AP52"/>
  <c r="AQ52"/>
  <c r="AR52"/>
  <c r="AS52"/>
  <c r="AT52"/>
  <c r="AU52"/>
  <c r="AV52"/>
  <c r="AK52"/>
  <c r="X52"/>
  <c r="Y52"/>
  <c r="Z52"/>
  <c r="AA52"/>
  <c r="AD52"/>
  <c r="AE52"/>
  <c r="AF52"/>
  <c r="AG52"/>
  <c r="AH52"/>
  <c r="W52"/>
  <c r="AF105"/>
  <c r="Y105"/>
  <c r="X105"/>
  <c r="AA102"/>
  <c r="AA101"/>
  <c r="Z98"/>
  <c r="Z105" s="1"/>
  <c r="V98"/>
  <c r="V105" s="1"/>
  <c r="AA85"/>
  <c r="V75"/>
  <c r="U75"/>
  <c r="AJ105"/>
  <c r="AE105"/>
  <c r="AG105"/>
  <c r="AD105"/>
  <c r="AO105"/>
  <c r="AN105"/>
  <c r="V72"/>
  <c r="U72"/>
  <c r="C72"/>
  <c r="B72"/>
  <c r="P72" s="1"/>
  <c r="B46" s="1"/>
  <c r="C71"/>
  <c r="B71"/>
  <c r="P71" s="1"/>
  <c r="B45" s="1"/>
  <c r="P70"/>
  <c r="P69"/>
  <c r="P68"/>
  <c r="J52"/>
  <c r="K52"/>
  <c r="F52"/>
  <c r="E52"/>
  <c r="D52"/>
  <c r="U25"/>
  <c r="T25"/>
  <c r="P25"/>
  <c r="Q25"/>
  <c r="O25"/>
  <c r="L25"/>
  <c r="K25"/>
  <c r="J25"/>
  <c r="C25"/>
  <c r="D25"/>
  <c r="E25"/>
  <c r="F25"/>
  <c r="G25"/>
  <c r="B25"/>
  <c r="C65"/>
  <c r="B65"/>
  <c r="P65" s="1"/>
  <c r="B39" s="1"/>
  <c r="C59"/>
  <c r="P59" s="1"/>
  <c r="B33" s="1"/>
  <c r="V62"/>
  <c r="U62"/>
  <c r="AI62" s="1"/>
  <c r="C36" s="1"/>
  <c r="V67"/>
  <c r="U67"/>
  <c r="AI67" s="1"/>
  <c r="C41" s="1"/>
  <c r="U60"/>
  <c r="AI60" s="1"/>
  <c r="C34" s="1"/>
  <c r="V78" l="1"/>
  <c r="AI72"/>
  <c r="C46" s="1"/>
  <c r="AI75"/>
  <c r="C49" s="1"/>
  <c r="AA105"/>
  <c r="C78"/>
  <c r="B78"/>
  <c r="B52"/>
  <c r="C52"/>
  <c r="U78"/>
</calcChain>
</file>

<file path=xl/sharedStrings.xml><?xml version="1.0" encoding="utf-8"?>
<sst xmlns="http://schemas.openxmlformats.org/spreadsheetml/2006/main" count="1142" uniqueCount="268">
  <si>
    <t>EDAT</t>
  </si>
  <si>
    <t>Menys de 25</t>
  </si>
  <si>
    <t>De 25 a 34</t>
  </si>
  <si>
    <t xml:space="preserve">De 35 a 44 </t>
  </si>
  <si>
    <t>De 45 a 54</t>
  </si>
  <si>
    <t>De 55 a 64</t>
  </si>
  <si>
    <t>De 65 anys o més</t>
  </si>
  <si>
    <t>ESTUDIS</t>
  </si>
  <si>
    <t>Bàsics</t>
  </si>
  <si>
    <t>Cursos formació agràris</t>
  </si>
  <si>
    <t>Universitàris</t>
  </si>
  <si>
    <t>Pròpies</t>
  </si>
  <si>
    <t>DEDICACIÓ TERRES</t>
  </si>
  <si>
    <t>Disponibilitat d'aigua</t>
  </si>
  <si>
    <t>x</t>
  </si>
  <si>
    <t>1.</t>
  </si>
  <si>
    <t>2.</t>
  </si>
  <si>
    <t>3.</t>
  </si>
  <si>
    <t>4.</t>
  </si>
  <si>
    <t>5.</t>
  </si>
  <si>
    <t>6.</t>
  </si>
  <si>
    <t>7.</t>
  </si>
  <si>
    <t>POBLACIÓ HABITUAL</t>
  </si>
  <si>
    <t>8.</t>
  </si>
  <si>
    <t>Guimerà</t>
  </si>
  <si>
    <t>Tàrrega</t>
  </si>
  <si>
    <t>AGRICULTURA</t>
  </si>
  <si>
    <t>Amb ramaderia</t>
  </si>
  <si>
    <t>Exclusiu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</si>
  <si>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</si>
  <si>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</si>
  <si>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</si>
  <si>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</si>
  <si>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</si>
  <si>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</si>
  <si>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</si>
  <si>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</si>
  <si>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</si>
  <si>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</si>
  <si>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</si>
  <si>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</si>
  <si>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RÈGIM DE TINÈNCIA</t>
  </si>
  <si>
    <t>Terres pròpies</t>
  </si>
  <si>
    <t>Nombre explotacions</t>
  </si>
  <si>
    <t>Mà d'obra</t>
  </si>
  <si>
    <t>Titular</t>
  </si>
  <si>
    <t>Familiar</t>
  </si>
  <si>
    <t>Parceria o arrend.</t>
  </si>
  <si>
    <t>DISPONIBILITAT D'AIGUA</t>
  </si>
  <si>
    <t>Sense aigua</t>
  </si>
  <si>
    <t>MAQUINÀRIA</t>
  </si>
  <si>
    <t>PRÒPIA</t>
  </si>
  <si>
    <t>Tractor</t>
  </si>
  <si>
    <t>paraigua sense vibrador</t>
  </si>
  <si>
    <t>Paraigua amb vibrador</t>
  </si>
  <si>
    <t>Vibrador</t>
  </si>
  <si>
    <t>Sembradora directa</t>
  </si>
  <si>
    <t>Sembradora convencional</t>
  </si>
  <si>
    <t>Aplicador fitosanitàris</t>
  </si>
  <si>
    <t>Aplicador herbicides</t>
  </si>
  <si>
    <t>Papallona olives</t>
  </si>
  <si>
    <t>Civada</t>
  </si>
  <si>
    <t>Colza</t>
  </si>
  <si>
    <t>Hort</t>
  </si>
  <si>
    <t>Guaret amb ajuda econòmica</t>
  </si>
  <si>
    <t>Ametllers</t>
  </si>
  <si>
    <t>Oliveres</t>
  </si>
  <si>
    <t>Zona forestal</t>
  </si>
  <si>
    <t>Eres, construccions</t>
  </si>
  <si>
    <t>No cultivable</t>
  </si>
  <si>
    <t>EXPLOTACIONS EN PARCERIA O ARRENDAMENT</t>
  </si>
  <si>
    <t>Cooperativa</t>
  </si>
  <si>
    <t>DESTINACIÓ PRODUCCIÓ PRÒPIES</t>
  </si>
  <si>
    <t>ADOBS</t>
  </si>
  <si>
    <t>Inorgànic</t>
  </si>
  <si>
    <t>Obtenció</t>
  </si>
  <si>
    <t>Orgànic</t>
  </si>
  <si>
    <t>Farré</t>
  </si>
  <si>
    <t>FITOSANITÀRIS</t>
  </si>
  <si>
    <t>Aplicació</t>
  </si>
  <si>
    <t>Segons tècnic cooperativa</t>
  </si>
  <si>
    <t>CONTROL DE CAMP</t>
  </si>
  <si>
    <t>No</t>
  </si>
  <si>
    <t>Si</t>
  </si>
  <si>
    <t>ANÀLISIS DE SÓL</t>
  </si>
  <si>
    <t>Quan?</t>
  </si>
  <si>
    <t>Polígon 1</t>
  </si>
  <si>
    <t>Polígons 2</t>
  </si>
  <si>
    <t>Polígon 3</t>
  </si>
  <si>
    <t>Polígon 4</t>
  </si>
  <si>
    <t>Polígon 5</t>
  </si>
  <si>
    <t>Recol·lectora cereal</t>
  </si>
  <si>
    <t>Paraigua sense vibrador</t>
  </si>
  <si>
    <t>* S'alterna blat i ordi en les diferents campanyes</t>
  </si>
  <si>
    <t>CANVI CULTIU</t>
  </si>
  <si>
    <t>2 ha de vinya van passar a cereal el 2009</t>
  </si>
  <si>
    <t>EXPLOTACIONS PRÒPIES (ha)</t>
  </si>
  <si>
    <t>DESTINACIÓ PRODUCCIÓ PARCERIA</t>
  </si>
  <si>
    <t>Observacions:</t>
  </si>
  <si>
    <t>RAÓ CULTIU MAJORITÀRI</t>
  </si>
  <si>
    <t>Cultiu</t>
  </si>
  <si>
    <t>Explicació</t>
  </si>
  <si>
    <t>Cereals</t>
  </si>
  <si>
    <t>Fàcil maneig</t>
  </si>
  <si>
    <t>RESUM</t>
  </si>
  <si>
    <t>Cereal, oliveres, bosc</t>
  </si>
  <si>
    <t>Cereal</t>
  </si>
  <si>
    <t>Cereal, guaret i bosc</t>
  </si>
  <si>
    <t>Polígon 6</t>
  </si>
  <si>
    <t>Olivers</t>
  </si>
  <si>
    <t>Tota la producció</t>
  </si>
  <si>
    <t>Raïm</t>
  </si>
  <si>
    <t>Olives</t>
  </si>
  <si>
    <t>Ametlles</t>
  </si>
  <si>
    <t>Farré - Ciutadilla</t>
  </si>
  <si>
    <t>Franquesa - Rocafort</t>
  </si>
  <si>
    <t>LOCALITZACIÓ CULTIUS</t>
  </si>
  <si>
    <t>COMPRA-VENDA PARCEL·LES</t>
  </si>
  <si>
    <t>Vei del poble s'encarrega de l'obenció i aplicació</t>
  </si>
  <si>
    <t>Granja pròpia</t>
  </si>
  <si>
    <t>Fa anys</t>
  </si>
  <si>
    <t>Cereals i olives</t>
  </si>
  <si>
    <t>No familiar</t>
  </si>
  <si>
    <t>Increment gradual de vinya des de fa 15 anys en 10 hectàrees de cereal en vinya</t>
  </si>
  <si>
    <t>Freixenet</t>
  </si>
  <si>
    <t>Granja de Belianes</t>
  </si>
  <si>
    <t>En alguna parcel·la de cereals per saber estat del sól, i en les parcel·les en les que s'ha plantat posteriorment vinya</t>
  </si>
  <si>
    <t>Vinya</t>
  </si>
  <si>
    <t>Ocupació durant la resta de l'any</t>
  </si>
  <si>
    <t>Preu (€/ha)</t>
  </si>
  <si>
    <t>5.000 - 6.000</t>
  </si>
  <si>
    <t>Vinya, cereals</t>
  </si>
  <si>
    <t>Campanya actual s'ha plantat 2 ha de vinya que eren de cereal</t>
  </si>
  <si>
    <t>Empresa distribuidora gallinassa de Manresa ORGANICS 2000</t>
  </si>
  <si>
    <t>Sí</t>
  </si>
  <si>
    <t>Dos anàlisis per plantar vinya</t>
  </si>
  <si>
    <t>Cereal ametlles</t>
  </si>
  <si>
    <t>Cereals, olives, vinya</t>
  </si>
  <si>
    <t>Cereals, vinya</t>
  </si>
  <si>
    <t>Perspectiva futura d'ampliació de vinya en funció del mercat</t>
  </si>
  <si>
    <t>-</t>
  </si>
  <si>
    <t>Borges Pont</t>
  </si>
  <si>
    <t>Ramader</t>
  </si>
  <si>
    <t>Gallinassa d'Arbeca</t>
  </si>
  <si>
    <t>Fa 3 o 4 anys</t>
  </si>
  <si>
    <t>Fàcil maneig, treball del sól més mecanitzat</t>
  </si>
  <si>
    <t>Gallinassa granger de Vilagrassa</t>
  </si>
  <si>
    <t>Fa molts anys</t>
  </si>
  <si>
    <t>Ametllers, oliveres</t>
  </si>
  <si>
    <t>Cal Jan</t>
  </si>
  <si>
    <t>Adrolers - Borgues Blanques(Farré)</t>
  </si>
  <si>
    <t>Gallinassa granja pròpia</t>
  </si>
  <si>
    <t>Mès fàcil maneig, ja que el plantat porta més feina de mà d'obra. Més temps per la granja</t>
  </si>
  <si>
    <t>1 cisterna</t>
  </si>
  <si>
    <t>Cereals, vinya i ametllers</t>
  </si>
  <si>
    <t>Vinya, ametllers</t>
  </si>
  <si>
    <t>Oliveres, cereals</t>
  </si>
  <si>
    <t>Oliveres, ametllers</t>
  </si>
  <si>
    <t>LLOGADA</t>
  </si>
  <si>
    <t>No té tanta feina al estar més mecanitzat</t>
  </si>
  <si>
    <t>Animals</t>
  </si>
  <si>
    <t>Nombre animals</t>
  </si>
  <si>
    <t>Unitats ramaderes</t>
  </si>
  <si>
    <t>Porcins</t>
  </si>
  <si>
    <t>Truges mares i reposició de 50 kg o més</t>
  </si>
  <si>
    <t>Garrins &lt; 20 kg</t>
  </si>
  <si>
    <t>Altres: verros, esques i reproductors de rebuig</t>
  </si>
  <si>
    <t>Aus</t>
  </si>
  <si>
    <t>Pollastres de carn</t>
  </si>
  <si>
    <t>Núm 2</t>
  </si>
  <si>
    <t>Destinació</t>
  </si>
  <si>
    <t>Cooperativa Ivars</t>
  </si>
  <si>
    <t>Sistema integració</t>
  </si>
  <si>
    <t>Hores o %</t>
  </si>
  <si>
    <t>Terres</t>
  </si>
  <si>
    <t>Ramaderia</t>
  </si>
  <si>
    <t>Arrendades</t>
  </si>
  <si>
    <t>Observacions</t>
  </si>
  <si>
    <t>Dos granges pròpies i una en integració, un treballador a jornada completa</t>
  </si>
  <si>
    <t>&gt; 6.000</t>
  </si>
  <si>
    <t>Vinya en plena producció amb sistema de reg</t>
  </si>
  <si>
    <t>Núm 7</t>
  </si>
  <si>
    <t>3 naus, 2 granges</t>
  </si>
  <si>
    <t xml:space="preserve">36.000 + 15.000 </t>
  </si>
  <si>
    <t>&gt; 1 UTA</t>
  </si>
  <si>
    <t>3 a 5</t>
  </si>
  <si>
    <t>6 a 10</t>
  </si>
  <si>
    <t>Embaladora</t>
  </si>
  <si>
    <t>Hort (unitats)</t>
  </si>
  <si>
    <t>Triticale</t>
  </si>
  <si>
    <t>Compra empresa Reus o Granja Bellpuig a canvi de la mà d'obra</t>
  </si>
  <si>
    <t>En la vinya</t>
  </si>
  <si>
    <t>Cereals, vinya, ametllers, oliveres</t>
  </si>
  <si>
    <t>cereals</t>
  </si>
  <si>
    <t>Vinya, cereals, oliveres</t>
  </si>
  <si>
    <t>Ha plantat 1,5 ha de vinya que abans era cereal, i fa 5 anys també 1,5 ha de vinya que també era de cereal</t>
  </si>
  <si>
    <t>Tipus</t>
  </si>
  <si>
    <t>Pròcedència</t>
  </si>
  <si>
    <t>Riu Corb</t>
  </si>
  <si>
    <t>A tesa</t>
  </si>
  <si>
    <t>Compra depenent de l'any al proveidor més econòmic</t>
  </si>
  <si>
    <t>Per reduir costos quan la gallinassa va cara per tal de reduir la quantitat a aplicar</t>
  </si>
  <si>
    <t>Cereals, vinya, oliveres</t>
  </si>
  <si>
    <t>Cereals, oliveres</t>
  </si>
  <si>
    <t>Fàcil maneig i aptitud del sòl</t>
  </si>
  <si>
    <t>En els últims 5 anys, ha plantat 5 ha de vinya, que era cereal, pel preu, i ha sembrat 3 ha de cereals que abans era ametllers per falta de ma d'obra</t>
  </si>
  <si>
    <t>Cooperativa - Farré</t>
  </si>
  <si>
    <t>Granja de Maldà, empresa de Reus</t>
  </si>
  <si>
    <t>Cada 5 anys, per moviment de terres</t>
  </si>
  <si>
    <t>Fàcil maneig i oliveres i ametllers molta mà d'obra i preu baix</t>
  </si>
  <si>
    <t>Particulars</t>
  </si>
  <si>
    <t>Lleida</t>
  </si>
  <si>
    <t>Podadora amb compresor</t>
  </si>
  <si>
    <t>Estiu</t>
  </si>
  <si>
    <t>Hivern</t>
  </si>
  <si>
    <t>Any passat 1,5 ha civada</t>
  </si>
  <si>
    <t>Campanya 2011 i 2010 feia més ordi, i en el 2009 i 2008 feia tot ordi. Fa 3 anys tenia 3 ha de vinya, la va arrencar i esta pensant en tornar-la a plantar ja que té els drets.</t>
  </si>
  <si>
    <t>Arbeca</t>
  </si>
  <si>
    <t>El cereal abans eren ametllers</t>
  </si>
  <si>
    <t>Particular</t>
  </si>
  <si>
    <t>En les vinyes noves, i anàlisi de l'aigua del pou</t>
  </si>
  <si>
    <t>Cereal, oliveres</t>
  </si>
  <si>
    <t>Oliveres, ametllers, vinya</t>
  </si>
  <si>
    <t>Cereals, ametllers</t>
  </si>
  <si>
    <t>ametllers oliveres</t>
  </si>
  <si>
    <t>Granga particular</t>
  </si>
  <si>
    <t>Cereals, oliveres, ametllers</t>
  </si>
  <si>
    <t>Kg/ha</t>
  </si>
  <si>
    <t>L/ha</t>
  </si>
  <si>
    <t>Aplicació a fons</t>
  </si>
  <si>
    <t>Gallinassa (Kg/ha)</t>
  </si>
  <si>
    <t>Aplicació a cobertora</t>
  </si>
  <si>
    <t>Particular realitza venda i s'encarrega de la seva aplicació</t>
  </si>
  <si>
    <t>Realitza una sola aplicació, i ha de comprar-ne a part de la pròpia</t>
  </si>
  <si>
    <t>Altres (Coop. Ivars, Verdú...)</t>
  </si>
  <si>
    <t>Cereals, ametllers, oliveres</t>
  </si>
  <si>
    <t>Cerels, oliveres</t>
  </si>
  <si>
    <t>cereals, ametllers</t>
  </si>
  <si>
    <t>Cereals oliveres</t>
  </si>
  <si>
    <t>Fàcil maneig, menys mà d'obra</t>
  </si>
  <si>
    <t>Té granges i és més pràctic</t>
  </si>
  <si>
    <t>Núm 15</t>
  </si>
  <si>
    <t>Amb aigua</t>
  </si>
  <si>
    <t>Blat*</t>
  </si>
  <si>
    <t>Ordi*</t>
  </si>
  <si>
    <t>Campanya anterior va fer 7 - 8 ha de civada per la neteja de l'escaldaboques</t>
  </si>
  <si>
    <t>COMPARTIDA</t>
  </si>
  <si>
    <t>Recol·lectora</t>
  </si>
  <si>
    <t>Recol·lectora, sembradora convencional</t>
  </si>
  <si>
    <t>Tractors, recol·lectora cereals, smbreadora convencional, aplicador fitosanitàris</t>
  </si>
  <si>
    <t>Recol·lectora cereals</t>
  </si>
  <si>
    <t>En parceria</t>
  </si>
  <si>
    <t>Es lloga tractor per l'aplicació de fitosanitàris, en que el producte i la dosi es realitza segons la cooperativa.</t>
  </si>
  <si>
    <t>1 cisterna en desús</t>
  </si>
  <si>
    <t>Campanya 2001 a 2003 producció de 3 a 4 ha de colza que ara és cereal. Es va deixar de fer per problemes de la maquinària en la recol·lecció</t>
  </si>
  <si>
    <t>Fàcil maneig i per la disponibilitat de temps</t>
  </si>
  <si>
    <t>TOTAL</t>
  </si>
  <si>
    <t>A tesa i degoteig</t>
  </si>
  <si>
    <t>Riu Corb i pou</t>
  </si>
  <si>
    <t>Altres</t>
  </si>
  <si>
    <r>
      <t>Purins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/ha)</t>
    </r>
  </si>
  <si>
    <t>Empresa de granges (L/ha)</t>
  </si>
  <si>
    <t>Compra granja</t>
  </si>
  <si>
    <t>Fa temps</t>
  </si>
  <si>
    <t>Cereals, vinyes, oliveres</t>
  </si>
  <si>
    <t>Fàcil maneig i gestió d'una persona sola</t>
  </si>
  <si>
    <t>Núm 20</t>
  </si>
  <si>
    <t>Galls d'indi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</si>
</sst>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0" fillId="0" borderId="17" xfId="0" applyBorder="1"/>
    <xf numFmtId="0" fontId="0" fillId="0" borderId="13" xfId="0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0" fillId="0" borderId="17" xfId="0" applyNumberFormat="1" applyBorder="1"/>
    <xf numFmtId="164" fontId="0" fillId="0" borderId="13" xfId="0" applyNumberFormat="1" applyBorder="1"/>
    <xf numFmtId="0" fontId="1" fillId="0" borderId="0" xfId="0" applyFont="1" applyFill="1"/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Fill="1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" fontId="0" fillId="0" borderId="17" xfId="0" applyNumberFormat="1" applyFill="1" applyBorder="1"/>
    <xf numFmtId="2" fontId="0" fillId="0" borderId="17" xfId="0" applyNumberForma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/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2"/>
  <sheetViews>
    <sheetView tabSelected="1" zoomScaleNormal="100" workbookViewId="0">
      <selection activeCell="AI91" sqref="AI91"/>
    </sheetView>
  </sheetViews>
  <sheetFormatPr defaultColWidth="9.140625" defaultRowHeight="15"/>
  <cols>
    <col min="1" max="1" width="15.42578125" customWidth="1"/>
    <col min="2" max="2" width="16.28515625" style="1" customWidth="1"/>
    <col min="3" max="3" width="10.7109375" style="1" customWidth="1"/>
    <col min="4" max="4" width="14.140625" style="1" customWidth="1"/>
    <col min="5" max="5" width="14.42578125" customWidth="1"/>
    <col min="6" max="6" width="16.140625" bestFit="1" customWidth="1"/>
    <col min="7" max="7" width="16.140625" style="1" bestFit="1" customWidth="1"/>
    <col min="8" max="8" width="10.42578125" style="1" customWidth="1"/>
    <col min="9" max="9" width="10.28515625" style="1" customWidth="1"/>
    <col min="10" max="10" width="11.42578125" customWidth="1"/>
    <col min="11" max="11" width="21.85546875" bestFit="1" customWidth="1"/>
    <col min="12" max="12" width="13.28515625" style="1" customWidth="1"/>
    <col min="13" max="13" width="13.5703125" style="1" customWidth="1"/>
    <col min="14" max="14" width="14.7109375" style="1" customWidth="1"/>
    <col min="15" max="15" width="13.28515625" style="1" customWidth="1"/>
    <col min="16" max="16" width="12" style="1" customWidth="1"/>
    <col min="17" max="17" width="12.42578125" style="1" bestFit="1" customWidth="1"/>
    <col min="18" max="18" width="13.42578125" customWidth="1"/>
    <col min="19" max="19" width="12.42578125" customWidth="1"/>
    <col min="20" max="20" width="13.28515625" style="1" customWidth="1"/>
    <col min="21" max="21" width="11.42578125" style="1" customWidth="1"/>
    <col min="22" max="22" width="12.28515625" style="1" customWidth="1"/>
    <col min="23" max="23" width="12.140625" customWidth="1"/>
    <col min="24" max="24" width="12.7109375" customWidth="1"/>
    <col min="25" max="25" width="13.140625" style="1" customWidth="1"/>
    <col min="26" max="26" width="11.7109375" style="1" customWidth="1"/>
    <col min="27" max="27" width="15.7109375" customWidth="1"/>
    <col min="28" max="28" width="13" customWidth="1"/>
    <col min="29" max="29" width="12.85546875" style="1" customWidth="1"/>
    <col min="30" max="30" width="12.7109375" style="1" customWidth="1"/>
    <col min="31" max="31" width="10.42578125" style="1" customWidth="1"/>
    <col min="32" max="32" width="13.7109375" customWidth="1"/>
    <col min="33" max="33" width="13.5703125" customWidth="1"/>
    <col min="34" max="34" width="11.42578125" customWidth="1"/>
    <col min="35" max="35" width="14" customWidth="1"/>
    <col min="36" max="36" width="28" customWidth="1"/>
    <col min="37" max="37" width="14" customWidth="1"/>
    <col min="38" max="38" width="13.28515625" customWidth="1"/>
    <col min="39" max="39" width="11.140625" customWidth="1"/>
    <col min="40" max="40" width="10.7109375" customWidth="1"/>
    <col min="41" max="41" width="10.7109375" bestFit="1" customWidth="1"/>
    <col min="42" max="42" width="14.7109375" customWidth="1"/>
    <col min="43" max="43" width="13.85546875" customWidth="1"/>
    <col min="44" max="44" width="13.5703125" customWidth="1"/>
    <col min="45" max="45" width="14" style="1" bestFit="1" customWidth="1"/>
    <col min="46" max="46" width="12.42578125" style="1" customWidth="1"/>
    <col min="47" max="47" width="11.85546875" customWidth="1"/>
    <col min="48" max="48" width="12.28515625" customWidth="1"/>
    <col min="49" max="49" width="9.140625" customWidth="1"/>
    <col min="52" max="52" width="18" customWidth="1"/>
    <col min="54" max="54" width="12.5703125" customWidth="1"/>
  </cols>
  <sheetData>
    <row r="1" spans="1:21" customFormat="1"/>
    <row r="2" spans="1:21" customFormat="1" ht="15.75" thickBot="1"/>
    <row r="3" spans="1:21" customFormat="1" ht="16.5" thickBot="1">
      <c r="A3" s="121" t="s">
        <v>0</v>
      </c>
      <c r="B3" s="122"/>
      <c r="C3" s="122"/>
      <c r="D3" s="122"/>
      <c r="E3" s="122"/>
      <c r="F3" s="122"/>
      <c r="G3" s="123"/>
      <c r="I3" s="121" t="s">
        <v>7</v>
      </c>
      <c r="J3" s="122"/>
      <c r="K3" s="122"/>
      <c r="L3" s="123"/>
      <c r="N3" s="121" t="s">
        <v>22</v>
      </c>
      <c r="O3" s="122"/>
      <c r="P3" s="122"/>
      <c r="Q3" s="123"/>
      <c r="S3" s="121" t="s">
        <v>26</v>
      </c>
      <c r="T3" s="122"/>
      <c r="U3" s="123"/>
    </row>
    <row r="4" spans="1:21" customFormat="1" ht="30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I4" s="1"/>
      <c r="J4" s="36" t="s">
        <v>8</v>
      </c>
      <c r="K4" s="37" t="s">
        <v>9</v>
      </c>
      <c r="L4" s="38" t="s">
        <v>10</v>
      </c>
      <c r="O4" s="36" t="s">
        <v>24</v>
      </c>
      <c r="P4" s="37" t="s">
        <v>25</v>
      </c>
      <c r="Q4" s="38" t="s">
        <v>211</v>
      </c>
      <c r="T4" s="36" t="s">
        <v>28</v>
      </c>
      <c r="U4" s="38" t="s">
        <v>27</v>
      </c>
    </row>
    <row r="5" spans="1:21" customFormat="1">
      <c r="A5" s="23" t="s">
        <v>15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1</v>
      </c>
      <c r="I5" s="23" t="s">
        <v>15</v>
      </c>
      <c r="J5" s="1">
        <v>1</v>
      </c>
      <c r="K5" s="1">
        <v>0</v>
      </c>
      <c r="L5" s="1">
        <v>0</v>
      </c>
      <c r="N5" s="23" t="s">
        <v>15</v>
      </c>
      <c r="O5" s="1">
        <v>1</v>
      </c>
      <c r="P5" s="1">
        <v>0</v>
      </c>
      <c r="Q5" s="49">
        <v>0</v>
      </c>
      <c r="S5" s="23" t="s">
        <v>15</v>
      </c>
      <c r="T5" s="1">
        <v>1</v>
      </c>
      <c r="U5" s="1">
        <v>0</v>
      </c>
    </row>
    <row r="6" spans="1:21" customFormat="1">
      <c r="A6" s="23" t="s">
        <v>16</v>
      </c>
      <c r="B6" s="1">
        <v>0</v>
      </c>
      <c r="C6" s="1">
        <v>0</v>
      </c>
      <c r="D6" s="1">
        <v>1</v>
      </c>
      <c r="E6" s="49">
        <v>0</v>
      </c>
      <c r="F6" s="49">
        <v>0</v>
      </c>
      <c r="G6" s="1">
        <v>0</v>
      </c>
      <c r="I6" s="23" t="s">
        <v>16</v>
      </c>
      <c r="J6" s="1">
        <v>0</v>
      </c>
      <c r="K6" s="1">
        <v>1</v>
      </c>
      <c r="L6" s="1">
        <v>0</v>
      </c>
      <c r="N6" s="23" t="s">
        <v>16</v>
      </c>
      <c r="O6" s="1">
        <v>1</v>
      </c>
      <c r="P6" s="1">
        <v>0</v>
      </c>
      <c r="Q6" s="49">
        <v>0</v>
      </c>
      <c r="S6" s="23" t="s">
        <v>16</v>
      </c>
      <c r="T6" s="1">
        <v>0</v>
      </c>
      <c r="U6" s="1">
        <v>1</v>
      </c>
    </row>
    <row r="7" spans="1:21" customFormat="1">
      <c r="A7" s="23" t="s">
        <v>17</v>
      </c>
      <c r="B7" s="1">
        <v>0</v>
      </c>
      <c r="C7" s="1">
        <v>1</v>
      </c>
      <c r="D7" s="1">
        <v>0</v>
      </c>
      <c r="E7" s="49">
        <v>0</v>
      </c>
      <c r="F7" s="49">
        <v>0</v>
      </c>
      <c r="G7" s="49">
        <v>0</v>
      </c>
      <c r="I7" s="76" t="s">
        <v>17</v>
      </c>
      <c r="J7" s="1">
        <v>0</v>
      </c>
      <c r="K7" s="1">
        <v>1</v>
      </c>
      <c r="L7" s="49">
        <v>0</v>
      </c>
      <c r="N7" s="23" t="s">
        <v>17</v>
      </c>
      <c r="O7" s="1">
        <v>0</v>
      </c>
      <c r="P7" s="1">
        <v>1</v>
      </c>
      <c r="Q7" s="49">
        <v>0</v>
      </c>
      <c r="S7" s="23" t="s">
        <v>17</v>
      </c>
      <c r="T7" s="1">
        <v>1</v>
      </c>
      <c r="U7" s="1">
        <v>0</v>
      </c>
    </row>
    <row r="8" spans="1:21" customFormat="1">
      <c r="A8" s="23" t="s">
        <v>18</v>
      </c>
      <c r="B8" s="1">
        <v>1</v>
      </c>
      <c r="C8" s="1">
        <v>0</v>
      </c>
      <c r="D8" s="1">
        <v>0</v>
      </c>
      <c r="E8" s="49">
        <v>0</v>
      </c>
      <c r="F8" s="49">
        <v>0</v>
      </c>
      <c r="G8" s="49">
        <v>0</v>
      </c>
      <c r="I8" s="23" t="s">
        <v>18</v>
      </c>
      <c r="J8" s="1">
        <v>0</v>
      </c>
      <c r="K8" s="1">
        <v>1</v>
      </c>
      <c r="L8" s="49">
        <v>0</v>
      </c>
      <c r="N8" s="23" t="s">
        <v>18</v>
      </c>
      <c r="O8" s="1">
        <v>1</v>
      </c>
      <c r="P8" s="1">
        <v>0</v>
      </c>
      <c r="Q8" s="49">
        <v>0</v>
      </c>
      <c r="S8" s="23" t="s">
        <v>18</v>
      </c>
      <c r="T8" s="1">
        <v>1</v>
      </c>
      <c r="U8" s="49">
        <v>0</v>
      </c>
    </row>
    <row r="9" spans="1:21" customFormat="1" ht="29.25" customHeight="1">
      <c r="A9" s="23" t="s">
        <v>19</v>
      </c>
      <c r="B9" s="1">
        <v>0</v>
      </c>
      <c r="C9" s="1">
        <v>0</v>
      </c>
      <c r="D9" s="1">
        <v>0</v>
      </c>
      <c r="E9" s="49">
        <v>0</v>
      </c>
      <c r="F9" s="1">
        <v>1</v>
      </c>
      <c r="G9" s="49">
        <v>0</v>
      </c>
      <c r="I9" s="23" t="s">
        <v>19</v>
      </c>
      <c r="J9" s="1">
        <v>1</v>
      </c>
      <c r="K9" s="1">
        <v>0</v>
      </c>
      <c r="L9" s="49">
        <v>0</v>
      </c>
      <c r="N9" s="23" t="s">
        <v>19</v>
      </c>
      <c r="O9" s="1">
        <v>1</v>
      </c>
      <c r="P9" s="49">
        <v>0</v>
      </c>
      <c r="Q9" s="49">
        <v>0</v>
      </c>
      <c r="S9" s="23" t="s">
        <v>19</v>
      </c>
      <c r="T9" s="1">
        <v>1</v>
      </c>
      <c r="U9" s="49">
        <v>0</v>
      </c>
    </row>
    <row r="10" spans="1:21" customFormat="1">
      <c r="A10" s="23" t="s">
        <v>20</v>
      </c>
      <c r="B10" s="1">
        <v>0</v>
      </c>
      <c r="C10" s="1">
        <v>0</v>
      </c>
      <c r="D10" s="1">
        <v>0</v>
      </c>
      <c r="E10" s="49">
        <v>0</v>
      </c>
      <c r="F10" s="1">
        <v>0</v>
      </c>
      <c r="G10" s="1">
        <v>1</v>
      </c>
      <c r="I10" s="23" t="s">
        <v>20</v>
      </c>
      <c r="J10" s="1">
        <v>1</v>
      </c>
      <c r="K10" s="1">
        <v>0</v>
      </c>
      <c r="L10" s="49">
        <v>0</v>
      </c>
      <c r="N10" s="23" t="s">
        <v>20</v>
      </c>
      <c r="O10" s="1">
        <v>1</v>
      </c>
      <c r="P10" s="49">
        <v>0</v>
      </c>
      <c r="Q10" s="49">
        <v>0</v>
      </c>
      <c r="S10" s="23" t="s">
        <v>20</v>
      </c>
      <c r="T10" s="1">
        <v>1</v>
      </c>
      <c r="U10" s="49">
        <v>0</v>
      </c>
    </row>
    <row r="11" spans="1:21" customFormat="1">
      <c r="A11" s="23" t="s">
        <v>21</v>
      </c>
      <c r="B11" s="49">
        <v>0</v>
      </c>
      <c r="C11" s="1">
        <v>1</v>
      </c>
      <c r="D11" s="1">
        <v>0</v>
      </c>
      <c r="E11" s="49">
        <v>0</v>
      </c>
      <c r="F11" s="49">
        <v>0</v>
      </c>
      <c r="G11" s="1">
        <v>0</v>
      </c>
      <c r="I11" s="23" t="s">
        <v>21</v>
      </c>
      <c r="J11" s="1">
        <v>0</v>
      </c>
      <c r="K11" s="1">
        <v>1</v>
      </c>
      <c r="L11" s="49">
        <v>0</v>
      </c>
      <c r="N11" s="23" t="s">
        <v>21</v>
      </c>
      <c r="O11" s="1">
        <v>1</v>
      </c>
      <c r="P11" s="49">
        <v>0</v>
      </c>
      <c r="Q11" s="49">
        <v>0</v>
      </c>
      <c r="S11" s="23" t="s">
        <v>21</v>
      </c>
      <c r="T11" s="1">
        <v>0</v>
      </c>
      <c r="U11" s="1">
        <v>1</v>
      </c>
    </row>
    <row r="12" spans="1:21" customFormat="1">
      <c r="A12" s="23" t="s">
        <v>23</v>
      </c>
      <c r="B12" s="49">
        <v>0</v>
      </c>
      <c r="C12" s="1">
        <v>0</v>
      </c>
      <c r="D12" s="1">
        <v>0</v>
      </c>
      <c r="E12" s="49">
        <v>0</v>
      </c>
      <c r="F12" s="49">
        <v>0</v>
      </c>
      <c r="G12" s="1">
        <v>1</v>
      </c>
      <c r="I12" s="23" t="s">
        <v>23</v>
      </c>
      <c r="J12" s="1">
        <v>1</v>
      </c>
      <c r="K12" s="1">
        <v>0</v>
      </c>
      <c r="L12" s="49">
        <v>0</v>
      </c>
      <c r="N12" s="23" t="s">
        <v>23</v>
      </c>
      <c r="O12" s="1">
        <v>1</v>
      </c>
      <c r="P12" s="49">
        <v>0</v>
      </c>
      <c r="Q12" s="49">
        <v>0</v>
      </c>
      <c r="S12" s="23" t="s">
        <v>23</v>
      </c>
      <c r="T12" s="1">
        <v>1</v>
      </c>
      <c r="U12" s="1">
        <v>0</v>
      </c>
    </row>
    <row r="13" spans="1:21" customFormat="1">
      <c r="A13" s="23" t="s">
        <v>29</v>
      </c>
      <c r="B13" s="49">
        <v>0</v>
      </c>
      <c r="C13" s="1">
        <v>0</v>
      </c>
      <c r="D13" s="1">
        <v>0</v>
      </c>
      <c r="E13" s="49">
        <v>0</v>
      </c>
      <c r="F13" s="49">
        <v>0</v>
      </c>
      <c r="G13" s="8">
        <v>1</v>
      </c>
      <c r="I13" s="23" t="s">
        <v>29</v>
      </c>
      <c r="J13" s="8">
        <v>1</v>
      </c>
      <c r="K13" s="1">
        <v>0</v>
      </c>
      <c r="L13" s="49">
        <v>0</v>
      </c>
      <c r="N13" s="23" t="s">
        <v>29</v>
      </c>
      <c r="O13" s="8">
        <v>1</v>
      </c>
      <c r="P13" s="49">
        <v>0</v>
      </c>
      <c r="Q13" s="49">
        <v>0</v>
      </c>
      <c r="S13" s="23" t="s">
        <v>29</v>
      </c>
      <c r="T13" s="8">
        <v>1</v>
      </c>
      <c r="U13" s="49">
        <v>0</v>
      </c>
    </row>
    <row r="14" spans="1:21" customFormat="1">
      <c r="A14" s="23" t="s">
        <v>30</v>
      </c>
      <c r="B14" s="49">
        <v>0</v>
      </c>
      <c r="C14" s="1">
        <v>0</v>
      </c>
      <c r="D14" s="1">
        <v>0</v>
      </c>
      <c r="E14" s="8">
        <v>1</v>
      </c>
      <c r="F14" s="49">
        <v>0</v>
      </c>
      <c r="G14" s="1">
        <v>0</v>
      </c>
      <c r="I14" s="23" t="s">
        <v>30</v>
      </c>
      <c r="J14" s="8">
        <v>1</v>
      </c>
      <c r="K14" s="1">
        <v>0</v>
      </c>
      <c r="L14" s="49">
        <v>0</v>
      </c>
      <c r="N14" s="23" t="s">
        <v>30</v>
      </c>
      <c r="O14" s="8">
        <v>1</v>
      </c>
      <c r="P14" s="49">
        <v>0</v>
      </c>
      <c r="Q14" s="49">
        <v>0</v>
      </c>
      <c r="S14" s="23" t="s">
        <v>30</v>
      </c>
      <c r="T14" s="8">
        <v>1</v>
      </c>
      <c r="U14" s="49">
        <v>0</v>
      </c>
    </row>
    <row r="15" spans="1:21" customFormat="1">
      <c r="A15" s="23" t="s">
        <v>31</v>
      </c>
      <c r="B15" s="49">
        <v>0</v>
      </c>
      <c r="C15" s="8">
        <v>1</v>
      </c>
      <c r="D15" s="1">
        <v>0</v>
      </c>
      <c r="E15" s="1">
        <v>0</v>
      </c>
      <c r="F15" s="49">
        <v>0</v>
      </c>
      <c r="G15" s="49">
        <v>0</v>
      </c>
      <c r="I15" s="23" t="s">
        <v>31</v>
      </c>
      <c r="J15" s="1">
        <v>0</v>
      </c>
      <c r="K15" s="1">
        <v>0</v>
      </c>
      <c r="L15" s="8">
        <v>1</v>
      </c>
      <c r="N15" s="23" t="s">
        <v>31</v>
      </c>
      <c r="O15" s="1">
        <v>0</v>
      </c>
      <c r="P15" s="8">
        <v>1</v>
      </c>
      <c r="Q15" s="49">
        <v>0</v>
      </c>
      <c r="S15" s="23" t="s">
        <v>31</v>
      </c>
      <c r="T15" s="8">
        <v>1</v>
      </c>
      <c r="U15" s="49">
        <v>0</v>
      </c>
    </row>
    <row r="16" spans="1:21" customFormat="1">
      <c r="A16" s="23" t="s">
        <v>32</v>
      </c>
      <c r="B16" s="49">
        <v>0</v>
      </c>
      <c r="C16" s="1">
        <v>0</v>
      </c>
      <c r="D16" s="8">
        <v>1</v>
      </c>
      <c r="E16" s="1">
        <v>0</v>
      </c>
      <c r="F16" s="49">
        <v>0</v>
      </c>
      <c r="G16" s="49">
        <v>0</v>
      </c>
      <c r="I16" s="23" t="s">
        <v>32</v>
      </c>
      <c r="J16" s="1">
        <v>0</v>
      </c>
      <c r="K16" s="8">
        <v>1</v>
      </c>
      <c r="L16" s="1">
        <v>0</v>
      </c>
      <c r="N16" s="23" t="s">
        <v>32</v>
      </c>
      <c r="O16" s="1">
        <v>0</v>
      </c>
      <c r="P16" s="8">
        <v>1</v>
      </c>
      <c r="Q16" s="49">
        <v>0</v>
      </c>
      <c r="S16" s="23" t="s">
        <v>32</v>
      </c>
      <c r="T16" s="8">
        <v>1</v>
      </c>
      <c r="U16" s="49">
        <v>0</v>
      </c>
    </row>
    <row r="17" spans="1:49">
      <c r="A17" s="23" t="s">
        <v>33</v>
      </c>
      <c r="B17" s="49">
        <v>0</v>
      </c>
      <c r="C17" s="1">
        <v>0</v>
      </c>
      <c r="D17" s="1">
        <v>0</v>
      </c>
      <c r="E17" s="1">
        <v>0</v>
      </c>
      <c r="F17" s="8">
        <v>1</v>
      </c>
      <c r="G17" s="49">
        <v>0</v>
      </c>
      <c r="H17"/>
      <c r="I17" s="23" t="s">
        <v>33</v>
      </c>
      <c r="J17" s="8">
        <v>1</v>
      </c>
      <c r="K17" s="1">
        <v>0</v>
      </c>
      <c r="L17" s="1">
        <v>0</v>
      </c>
      <c r="M17"/>
      <c r="N17" s="23" t="s">
        <v>33</v>
      </c>
      <c r="O17" s="8">
        <v>1</v>
      </c>
      <c r="P17" s="1">
        <v>0</v>
      </c>
      <c r="Q17" s="49">
        <v>0</v>
      </c>
      <c r="S17" s="23" t="s">
        <v>33</v>
      </c>
      <c r="T17" s="8">
        <v>1</v>
      </c>
      <c r="U17" s="49">
        <v>0</v>
      </c>
      <c r="V17"/>
      <c r="Y17"/>
      <c r="Z17"/>
      <c r="AC17"/>
      <c r="AD17"/>
      <c r="AE17"/>
      <c r="AS17"/>
      <c r="AT17"/>
    </row>
    <row r="18" spans="1:49">
      <c r="A18" s="23" t="s">
        <v>34</v>
      </c>
      <c r="B18" s="49">
        <v>0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/>
      <c r="I18" s="23" t="s">
        <v>34</v>
      </c>
      <c r="J18" s="1">
        <v>1</v>
      </c>
      <c r="K18" s="1">
        <v>0</v>
      </c>
      <c r="L18" s="1">
        <v>0</v>
      </c>
      <c r="M18"/>
      <c r="N18" s="23" t="s">
        <v>34</v>
      </c>
      <c r="O18" s="8">
        <v>1</v>
      </c>
      <c r="P18" s="1">
        <v>0</v>
      </c>
      <c r="Q18" s="49">
        <v>0</v>
      </c>
      <c r="S18" s="23" t="s">
        <v>34</v>
      </c>
      <c r="T18" s="1">
        <v>1</v>
      </c>
      <c r="U18" s="8">
        <v>0</v>
      </c>
      <c r="V18"/>
      <c r="Y18"/>
      <c r="Z18"/>
      <c r="AC18"/>
      <c r="AD18"/>
      <c r="AE18"/>
      <c r="AS18"/>
      <c r="AT18"/>
    </row>
    <row r="19" spans="1:49">
      <c r="A19" s="23" t="s">
        <v>35</v>
      </c>
      <c r="B19" s="49">
        <v>0</v>
      </c>
      <c r="C19" s="1">
        <v>0</v>
      </c>
      <c r="D19" s="1">
        <v>0</v>
      </c>
      <c r="E19" s="1">
        <v>0</v>
      </c>
      <c r="F19" s="1">
        <v>1</v>
      </c>
      <c r="G19" s="1">
        <v>0</v>
      </c>
      <c r="H19"/>
      <c r="I19" s="23" t="s">
        <v>35</v>
      </c>
      <c r="J19" s="49">
        <v>1</v>
      </c>
      <c r="K19" s="1">
        <v>0</v>
      </c>
      <c r="L19" s="1">
        <v>0</v>
      </c>
      <c r="M19"/>
      <c r="N19" s="23" t="s">
        <v>35</v>
      </c>
      <c r="O19" s="1">
        <v>1</v>
      </c>
      <c r="P19" s="8">
        <v>0</v>
      </c>
      <c r="Q19" s="49">
        <v>0</v>
      </c>
      <c r="S19" s="23" t="s">
        <v>35</v>
      </c>
      <c r="T19" s="8">
        <v>0</v>
      </c>
      <c r="U19" s="1">
        <v>1</v>
      </c>
      <c r="V19"/>
      <c r="Y19"/>
      <c r="Z19"/>
      <c r="AC19"/>
      <c r="AD19"/>
      <c r="AE19"/>
      <c r="AS19"/>
      <c r="AT19"/>
    </row>
    <row r="20" spans="1:49">
      <c r="A20" s="23" t="s">
        <v>36</v>
      </c>
      <c r="B20" s="49">
        <v>0</v>
      </c>
      <c r="C20" s="1">
        <v>0</v>
      </c>
      <c r="D20" s="1">
        <v>0</v>
      </c>
      <c r="E20" s="1">
        <v>1</v>
      </c>
      <c r="F20" s="1">
        <v>0</v>
      </c>
      <c r="G20" s="1">
        <v>0</v>
      </c>
      <c r="H20"/>
      <c r="I20" s="23" t="s">
        <v>36</v>
      </c>
      <c r="J20" s="49">
        <v>0</v>
      </c>
      <c r="K20" s="1">
        <v>1</v>
      </c>
      <c r="L20" s="1">
        <v>0</v>
      </c>
      <c r="M20"/>
      <c r="N20" s="23" t="s">
        <v>36</v>
      </c>
      <c r="O20" s="1">
        <v>0</v>
      </c>
      <c r="P20" s="1">
        <v>0</v>
      </c>
      <c r="Q20" s="49">
        <v>1</v>
      </c>
      <c r="S20" s="23" t="s">
        <v>36</v>
      </c>
      <c r="T20" s="1">
        <v>1</v>
      </c>
      <c r="U20" s="8">
        <v>0</v>
      </c>
      <c r="V20"/>
      <c r="Y20"/>
      <c r="Z20"/>
      <c r="AC20"/>
      <c r="AD20"/>
      <c r="AE20"/>
      <c r="AS20"/>
      <c r="AT20"/>
    </row>
    <row r="21" spans="1:49">
      <c r="A21" s="23" t="s">
        <v>37</v>
      </c>
      <c r="B21" s="49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/>
      <c r="I21" s="23" t="s">
        <v>37</v>
      </c>
      <c r="J21" s="49">
        <v>0</v>
      </c>
      <c r="K21" s="1">
        <v>1</v>
      </c>
      <c r="L21" s="1">
        <v>0</v>
      </c>
      <c r="M21"/>
      <c r="N21" s="23" t="s">
        <v>37</v>
      </c>
      <c r="O21" s="8">
        <v>0</v>
      </c>
      <c r="P21" s="1">
        <v>1</v>
      </c>
      <c r="Q21" s="49">
        <v>0</v>
      </c>
      <c r="S21" s="23" t="s">
        <v>37</v>
      </c>
      <c r="T21" s="8">
        <v>1</v>
      </c>
      <c r="U21" s="1">
        <v>0</v>
      </c>
      <c r="V21"/>
      <c r="Y21"/>
      <c r="Z21"/>
      <c r="AC21"/>
      <c r="AD21"/>
      <c r="AE21"/>
      <c r="AS21"/>
      <c r="AT21"/>
    </row>
    <row r="22" spans="1:49">
      <c r="A22" s="23" t="s">
        <v>38</v>
      </c>
      <c r="B22" s="49">
        <v>0</v>
      </c>
      <c r="C22" s="1">
        <v>0</v>
      </c>
      <c r="D22" s="1">
        <v>1</v>
      </c>
      <c r="E22" s="1">
        <v>0</v>
      </c>
      <c r="F22" s="1">
        <v>0</v>
      </c>
      <c r="G22" s="1">
        <v>0</v>
      </c>
      <c r="H22"/>
      <c r="I22" s="23" t="s">
        <v>38</v>
      </c>
      <c r="J22" s="49">
        <v>1</v>
      </c>
      <c r="K22" s="1">
        <v>0</v>
      </c>
      <c r="L22" s="1">
        <v>0</v>
      </c>
      <c r="M22"/>
      <c r="N22" s="23" t="s">
        <v>38</v>
      </c>
      <c r="O22" s="1">
        <v>0</v>
      </c>
      <c r="P22" s="1">
        <v>1</v>
      </c>
      <c r="Q22" s="8">
        <v>0</v>
      </c>
      <c r="S22" s="23" t="s">
        <v>38</v>
      </c>
      <c r="T22" s="8">
        <v>1</v>
      </c>
      <c r="U22" s="1">
        <v>0</v>
      </c>
      <c r="V22"/>
      <c r="Y22"/>
      <c r="Z22"/>
      <c r="AC22"/>
      <c r="AD22"/>
      <c r="AE22"/>
      <c r="AS22"/>
      <c r="AT22"/>
    </row>
    <row r="23" spans="1:49">
      <c r="A23" s="23" t="s">
        <v>39</v>
      </c>
      <c r="B23" s="49">
        <v>0</v>
      </c>
      <c r="C23" s="1">
        <v>0</v>
      </c>
      <c r="D23" s="1">
        <v>0</v>
      </c>
      <c r="E23" s="1">
        <v>0</v>
      </c>
      <c r="F23" s="1">
        <v>1</v>
      </c>
      <c r="G23" s="1">
        <v>0</v>
      </c>
      <c r="H23"/>
      <c r="I23" s="23" t="s">
        <v>39</v>
      </c>
      <c r="J23" s="49">
        <v>1</v>
      </c>
      <c r="K23" s="1">
        <v>0</v>
      </c>
      <c r="L23" s="1">
        <v>0</v>
      </c>
      <c r="M23"/>
      <c r="N23" s="23" t="s">
        <v>39</v>
      </c>
      <c r="O23" s="1">
        <v>1</v>
      </c>
      <c r="P23" s="1">
        <v>0</v>
      </c>
      <c r="Q23" s="101">
        <v>0</v>
      </c>
      <c r="S23" s="23" t="s">
        <v>39</v>
      </c>
      <c r="T23" s="1">
        <v>0</v>
      </c>
      <c r="U23" s="1">
        <v>1</v>
      </c>
      <c r="V23"/>
      <c r="Y23"/>
      <c r="Z23"/>
      <c r="AC23"/>
      <c r="AD23"/>
      <c r="AE23"/>
      <c r="AS23"/>
      <c r="AT23"/>
    </row>
    <row r="24" spans="1:49" ht="15.75" thickBot="1">
      <c r="A24" s="23" t="s">
        <v>40</v>
      </c>
      <c r="B24" s="49">
        <v>0</v>
      </c>
      <c r="C24" s="1">
        <v>0</v>
      </c>
      <c r="D24" s="1">
        <v>0</v>
      </c>
      <c r="E24" s="1">
        <v>1</v>
      </c>
      <c r="F24" s="1">
        <v>0</v>
      </c>
      <c r="G24" s="1">
        <v>0</v>
      </c>
      <c r="H24"/>
      <c r="I24" s="23" t="s">
        <v>40</v>
      </c>
      <c r="J24" s="49">
        <v>1</v>
      </c>
      <c r="K24" s="103">
        <v>0</v>
      </c>
      <c r="L24" s="103">
        <v>0</v>
      </c>
      <c r="M24"/>
      <c r="N24" s="23" t="s">
        <v>40</v>
      </c>
      <c r="O24" s="1">
        <v>1</v>
      </c>
      <c r="P24" s="1">
        <v>0</v>
      </c>
      <c r="Q24" s="103">
        <v>0</v>
      </c>
      <c r="S24" s="23" t="s">
        <v>40</v>
      </c>
      <c r="T24" s="1">
        <v>0</v>
      </c>
      <c r="U24" s="1">
        <v>1</v>
      </c>
      <c r="V24"/>
      <c r="Y24"/>
      <c r="Z24"/>
      <c r="AC24"/>
      <c r="AD24"/>
      <c r="AE24"/>
      <c r="AS24"/>
      <c r="AT24"/>
    </row>
    <row r="25" spans="1:49" ht="16.5" thickBot="1">
      <c r="A25" s="30" t="s">
        <v>104</v>
      </c>
      <c r="B25" s="25">
        <f>SUM(B5:B24)</f>
        <v>1</v>
      </c>
      <c r="C25" s="25">
        <f t="shared" ref="C25:G25" si="0">SUM(C5:C24)</f>
        <v>3</v>
      </c>
      <c r="D25" s="25">
        <f t="shared" si="0"/>
        <v>3</v>
      </c>
      <c r="E25" s="25">
        <f t="shared" si="0"/>
        <v>4</v>
      </c>
      <c r="F25" s="25">
        <f t="shared" si="0"/>
        <v>4</v>
      </c>
      <c r="G25" s="26">
        <f t="shared" si="0"/>
        <v>5</v>
      </c>
      <c r="I25" s="30" t="s">
        <v>104</v>
      </c>
      <c r="J25" s="25">
        <f>SUM(J5:J24)</f>
        <v>12</v>
      </c>
      <c r="K25" s="25">
        <f>SUM(K5:K24)</f>
        <v>7</v>
      </c>
      <c r="L25" s="26">
        <f>SUM(L5:L24)</f>
        <v>1</v>
      </c>
      <c r="N25" s="30" t="s">
        <v>104</v>
      </c>
      <c r="O25" s="25">
        <f>SUM(O5:O24)</f>
        <v>14</v>
      </c>
      <c r="P25" s="25">
        <f t="shared" ref="P25:Q25" si="1">SUM(P5:P24)</f>
        <v>5</v>
      </c>
      <c r="Q25" s="26">
        <f t="shared" si="1"/>
        <v>1</v>
      </c>
      <c r="S25" s="30" t="s">
        <v>104</v>
      </c>
      <c r="T25" s="25">
        <f>SUM(T5:T24)</f>
        <v>15</v>
      </c>
      <c r="U25" s="26">
        <f>SUM(U5:U24)</f>
        <v>5</v>
      </c>
      <c r="V25"/>
      <c r="Y25"/>
      <c r="Z25"/>
      <c r="AC25"/>
      <c r="AD25"/>
      <c r="AE25"/>
      <c r="AS25"/>
      <c r="AT25"/>
    </row>
    <row r="26" spans="1:49">
      <c r="E26" s="1"/>
      <c r="F26" s="1"/>
      <c r="H26"/>
      <c r="I26"/>
      <c r="L26"/>
      <c r="M26"/>
      <c r="N26"/>
      <c r="Q26"/>
      <c r="S26" s="1"/>
      <c r="U26"/>
      <c r="V26"/>
      <c r="Y26"/>
      <c r="Z26"/>
      <c r="AC26"/>
      <c r="AD26"/>
      <c r="AE26"/>
      <c r="AS26"/>
      <c r="AT26"/>
    </row>
    <row r="27" spans="1:49">
      <c r="B27"/>
      <c r="C27"/>
      <c r="D27"/>
      <c r="G27"/>
      <c r="H27"/>
      <c r="I27"/>
      <c r="L27"/>
      <c r="M27"/>
      <c r="N27"/>
      <c r="O27"/>
      <c r="P27"/>
      <c r="Q27"/>
      <c r="T27"/>
      <c r="U27"/>
      <c r="V27"/>
      <c r="Y27"/>
      <c r="Z27"/>
      <c r="AC27"/>
      <c r="AD27"/>
      <c r="AE27"/>
      <c r="AS27"/>
      <c r="AT27"/>
    </row>
    <row r="28" spans="1:49" ht="15.75" thickBot="1">
      <c r="B28"/>
      <c r="C28"/>
      <c r="D28"/>
      <c r="G28"/>
      <c r="H28"/>
      <c r="I28"/>
      <c r="L28"/>
      <c r="M28"/>
      <c r="N28"/>
      <c r="O28"/>
      <c r="P28"/>
      <c r="Q28"/>
      <c r="T28"/>
      <c r="U28"/>
      <c r="V28"/>
      <c r="Y28"/>
      <c r="Z28"/>
      <c r="AC28"/>
      <c r="AD28"/>
      <c r="AE28"/>
      <c r="AS28"/>
      <c r="AT28"/>
    </row>
    <row r="29" spans="1:49" ht="16.5" thickBot="1">
      <c r="A29" s="121" t="s">
        <v>41</v>
      </c>
      <c r="B29" s="122"/>
      <c r="C29" s="122"/>
      <c r="D29" s="122"/>
      <c r="E29" s="122"/>
      <c r="F29" s="123"/>
      <c r="H29" s="124" t="s">
        <v>12</v>
      </c>
      <c r="I29" s="125"/>
      <c r="J29" s="125"/>
      <c r="K29" s="125"/>
      <c r="L29" s="126"/>
      <c r="M29"/>
      <c r="P29"/>
      <c r="Q29"/>
      <c r="R29" s="49"/>
      <c r="S29" s="49"/>
      <c r="T29" s="54"/>
      <c r="U29"/>
      <c r="V29" s="49"/>
      <c r="W29" s="121" t="s">
        <v>50</v>
      </c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3"/>
    </row>
    <row r="30" spans="1:49" ht="16.5" thickBot="1">
      <c r="A30" s="3"/>
      <c r="B30" s="119" t="s">
        <v>43</v>
      </c>
      <c r="C30" s="120"/>
      <c r="D30" s="119" t="s">
        <v>44</v>
      </c>
      <c r="E30" s="120"/>
      <c r="F30" s="134"/>
      <c r="I30" s="135" t="s">
        <v>11</v>
      </c>
      <c r="J30" s="136"/>
      <c r="K30" s="137" t="s">
        <v>47</v>
      </c>
      <c r="L30" s="138"/>
      <c r="O30" s="121" t="s">
        <v>48</v>
      </c>
      <c r="P30" s="122"/>
      <c r="Q30" s="122"/>
      <c r="R30" s="122"/>
      <c r="S30" s="122"/>
      <c r="T30" s="123"/>
      <c r="U30" s="49"/>
      <c r="V30"/>
      <c r="W30" s="116" t="s">
        <v>51</v>
      </c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8"/>
      <c r="AK30" s="116" t="s">
        <v>158</v>
      </c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8"/>
    </row>
    <row r="31" spans="1:49" ht="45">
      <c r="B31" s="5" t="s">
        <v>42</v>
      </c>
      <c r="C31" s="32" t="s">
        <v>47</v>
      </c>
      <c r="D31" s="5" t="s">
        <v>45</v>
      </c>
      <c r="E31" s="6" t="s">
        <v>46</v>
      </c>
      <c r="F31" s="33" t="s">
        <v>122</v>
      </c>
      <c r="H31"/>
      <c r="I31" s="56" t="s">
        <v>214</v>
      </c>
      <c r="J31" s="26" t="s">
        <v>213</v>
      </c>
      <c r="K31" s="56" t="s">
        <v>214</v>
      </c>
      <c r="L31" s="26" t="s">
        <v>213</v>
      </c>
      <c r="O31"/>
      <c r="P31" s="78" t="s">
        <v>49</v>
      </c>
      <c r="Q31" s="64" t="s">
        <v>242</v>
      </c>
      <c r="R31" s="64" t="s">
        <v>196</v>
      </c>
      <c r="S31" s="64" t="s">
        <v>197</v>
      </c>
      <c r="T31" s="82" t="s">
        <v>177</v>
      </c>
      <c r="U31" s="49"/>
      <c r="V31"/>
      <c r="W31" s="67" t="s">
        <v>52</v>
      </c>
      <c r="X31" s="20" t="s">
        <v>91</v>
      </c>
      <c r="Y31" s="20" t="s">
        <v>53</v>
      </c>
      <c r="Z31" s="20" t="s">
        <v>54</v>
      </c>
      <c r="AA31" s="20" t="s">
        <v>55</v>
      </c>
      <c r="AB31" s="20" t="s">
        <v>56</v>
      </c>
      <c r="AC31" s="20" t="s">
        <v>57</v>
      </c>
      <c r="AD31" s="87" t="s">
        <v>58</v>
      </c>
      <c r="AE31" s="87" t="s">
        <v>59</v>
      </c>
      <c r="AF31" s="20" t="s">
        <v>60</v>
      </c>
      <c r="AG31" s="88" t="s">
        <v>187</v>
      </c>
      <c r="AH31" s="88" t="s">
        <v>212</v>
      </c>
      <c r="AI31" s="68" t="s">
        <v>246</v>
      </c>
      <c r="AK31" s="51" t="s">
        <v>52</v>
      </c>
      <c r="AL31" s="52" t="s">
        <v>91</v>
      </c>
      <c r="AM31" s="52" t="s">
        <v>92</v>
      </c>
      <c r="AN31" s="52" t="s">
        <v>54</v>
      </c>
      <c r="AO31" s="52" t="s">
        <v>55</v>
      </c>
      <c r="AP31" s="52" t="s">
        <v>56</v>
      </c>
      <c r="AQ31" s="52" t="s">
        <v>57</v>
      </c>
      <c r="AR31" s="52" t="s">
        <v>58</v>
      </c>
      <c r="AS31" s="52" t="s">
        <v>59</v>
      </c>
      <c r="AT31" s="52" t="s">
        <v>60</v>
      </c>
      <c r="AU31" s="59" t="s">
        <v>187</v>
      </c>
      <c r="AV31" s="55" t="s">
        <v>212</v>
      </c>
    </row>
    <row r="32" spans="1:49">
      <c r="A32" s="23" t="s">
        <v>15</v>
      </c>
      <c r="B32" s="1">
        <f>P58</f>
        <v>14.5</v>
      </c>
      <c r="C32" s="1">
        <f>AI58</f>
        <v>7</v>
      </c>
      <c r="D32" s="1">
        <v>1</v>
      </c>
      <c r="E32" s="1">
        <v>0</v>
      </c>
      <c r="F32" s="49">
        <v>0</v>
      </c>
      <c r="H32" s="23" t="s">
        <v>15</v>
      </c>
      <c r="I32" s="1">
        <v>5.5</v>
      </c>
      <c r="J32" s="1">
        <v>5.5</v>
      </c>
      <c r="K32" s="53">
        <v>5.5</v>
      </c>
      <c r="L32" s="1">
        <v>5.5</v>
      </c>
      <c r="O32" s="23" t="s">
        <v>15</v>
      </c>
      <c r="P32" s="1">
        <v>1</v>
      </c>
      <c r="Q32" s="49">
        <v>0</v>
      </c>
      <c r="S32" s="49"/>
      <c r="U32" s="49"/>
      <c r="V32" s="23" t="s">
        <v>15</v>
      </c>
      <c r="W32" s="77">
        <v>2</v>
      </c>
      <c r="X32" s="77">
        <v>0</v>
      </c>
      <c r="Y32" s="77">
        <v>0</v>
      </c>
      <c r="Z32" s="77">
        <v>0</v>
      </c>
      <c r="AA32" s="77">
        <v>0</v>
      </c>
      <c r="AB32" s="58">
        <v>0</v>
      </c>
      <c r="AC32" s="58">
        <v>1</v>
      </c>
      <c r="AD32" s="58">
        <v>1</v>
      </c>
      <c r="AE32" s="58">
        <v>1</v>
      </c>
      <c r="AF32" s="77">
        <v>1</v>
      </c>
      <c r="AG32" s="77">
        <v>0</v>
      </c>
      <c r="AH32" s="77">
        <v>0</v>
      </c>
      <c r="AI32" s="49"/>
      <c r="AK32" s="49">
        <v>1</v>
      </c>
      <c r="AL32" s="58">
        <v>1</v>
      </c>
      <c r="AM32" s="58">
        <v>0</v>
      </c>
      <c r="AN32" s="58">
        <v>0</v>
      </c>
      <c r="AO32" s="58">
        <v>0</v>
      </c>
      <c r="AP32" s="49">
        <v>0</v>
      </c>
      <c r="AQ32" s="77">
        <v>0</v>
      </c>
      <c r="AR32" s="77">
        <v>1</v>
      </c>
      <c r="AS32" s="77">
        <v>0</v>
      </c>
      <c r="AT32" s="77">
        <v>0</v>
      </c>
      <c r="AU32" s="49">
        <v>0</v>
      </c>
      <c r="AV32" s="49">
        <v>0</v>
      </c>
      <c r="AW32" t="s">
        <v>252</v>
      </c>
    </row>
    <row r="33" spans="1:56">
      <c r="A33" s="23" t="s">
        <v>16</v>
      </c>
      <c r="B33" s="1">
        <f>P59</f>
        <v>15</v>
      </c>
      <c r="C33" s="1">
        <f>AI59</f>
        <v>21</v>
      </c>
      <c r="D33" s="49">
        <v>1</v>
      </c>
      <c r="E33" s="1">
        <v>0</v>
      </c>
      <c r="F33" s="49">
        <v>1</v>
      </c>
      <c r="H33" s="23" t="s">
        <v>16</v>
      </c>
      <c r="I33" s="1">
        <v>9</v>
      </c>
      <c r="J33" s="1">
        <v>9</v>
      </c>
      <c r="K33" s="53">
        <v>9</v>
      </c>
      <c r="L33" s="1">
        <v>9</v>
      </c>
      <c r="O33" s="23" t="s">
        <v>16</v>
      </c>
      <c r="P33" s="1">
        <v>1</v>
      </c>
      <c r="Q33" s="49">
        <v>0</v>
      </c>
      <c r="S33" s="49"/>
      <c r="U33" s="49"/>
      <c r="V33" s="23" t="s">
        <v>16</v>
      </c>
      <c r="W33" s="77">
        <v>2</v>
      </c>
      <c r="X33" s="77">
        <v>0</v>
      </c>
      <c r="Y33" s="77">
        <v>0</v>
      </c>
      <c r="Z33" s="77">
        <v>1</v>
      </c>
      <c r="AA33" s="77">
        <v>0</v>
      </c>
      <c r="AB33" s="58">
        <v>1</v>
      </c>
      <c r="AC33" s="58">
        <v>0</v>
      </c>
      <c r="AD33" s="58">
        <v>1</v>
      </c>
      <c r="AE33" s="58">
        <v>1</v>
      </c>
      <c r="AF33" s="77">
        <v>0</v>
      </c>
      <c r="AG33" s="77">
        <v>0</v>
      </c>
      <c r="AH33" s="77">
        <v>0</v>
      </c>
      <c r="AI33" s="49"/>
      <c r="AK33" s="77">
        <v>0</v>
      </c>
      <c r="AL33" s="58">
        <v>1</v>
      </c>
      <c r="AM33" s="58">
        <v>0</v>
      </c>
      <c r="AN33" s="58">
        <v>0</v>
      </c>
      <c r="AO33" s="58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</row>
    <row r="34" spans="1:56">
      <c r="A34" s="23" t="s">
        <v>17</v>
      </c>
      <c r="B34" s="77">
        <f t="shared" ref="B34:B49" si="2">P60</f>
        <v>20</v>
      </c>
      <c r="C34" s="77">
        <f t="shared" ref="C34:C49" si="3">AI60</f>
        <v>70</v>
      </c>
      <c r="D34" s="49">
        <v>1</v>
      </c>
      <c r="E34" s="1">
        <v>1</v>
      </c>
      <c r="F34" s="1">
        <v>1</v>
      </c>
      <c r="H34" s="23" t="s">
        <v>17</v>
      </c>
      <c r="I34" s="1">
        <v>6.5</v>
      </c>
      <c r="J34" s="1">
        <v>12</v>
      </c>
      <c r="K34" s="53">
        <v>6.5</v>
      </c>
      <c r="L34" s="1">
        <v>12</v>
      </c>
      <c r="O34" s="23" t="s">
        <v>17</v>
      </c>
      <c r="P34" s="1">
        <v>1</v>
      </c>
      <c r="Q34" s="49">
        <v>0</v>
      </c>
      <c r="S34" s="49"/>
      <c r="U34" s="49"/>
      <c r="V34" s="23" t="s">
        <v>17</v>
      </c>
      <c r="W34" s="77">
        <v>3</v>
      </c>
      <c r="X34" s="58">
        <v>1</v>
      </c>
      <c r="Y34" s="77">
        <v>1</v>
      </c>
      <c r="Z34" s="77">
        <v>0</v>
      </c>
      <c r="AA34" s="77">
        <v>0</v>
      </c>
      <c r="AB34" s="58">
        <v>1</v>
      </c>
      <c r="AC34" s="58">
        <v>0</v>
      </c>
      <c r="AD34" s="58">
        <v>3</v>
      </c>
      <c r="AE34" s="58"/>
      <c r="AF34" s="77">
        <v>0</v>
      </c>
      <c r="AG34" s="77">
        <v>0</v>
      </c>
      <c r="AH34" s="77">
        <v>1</v>
      </c>
      <c r="AI34" s="49"/>
      <c r="AK34" s="77">
        <v>0</v>
      </c>
      <c r="AL34" s="58">
        <v>0</v>
      </c>
      <c r="AM34" s="58">
        <v>0</v>
      </c>
      <c r="AN34" s="58">
        <v>0</v>
      </c>
      <c r="AO34" s="58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77">
        <v>0</v>
      </c>
    </row>
    <row r="35" spans="1:56">
      <c r="A35" s="23" t="s">
        <v>18</v>
      </c>
      <c r="B35" s="77">
        <f t="shared" si="2"/>
        <v>10</v>
      </c>
      <c r="C35" s="77">
        <f t="shared" si="3"/>
        <v>52</v>
      </c>
      <c r="D35" s="49">
        <v>1</v>
      </c>
      <c r="E35" s="1">
        <v>0</v>
      </c>
      <c r="F35" s="17">
        <v>0</v>
      </c>
      <c r="H35" s="23" t="s">
        <v>18</v>
      </c>
      <c r="I35" s="49">
        <v>8.5</v>
      </c>
      <c r="J35" s="1">
        <v>8.5</v>
      </c>
      <c r="K35" s="53">
        <v>8.5</v>
      </c>
      <c r="L35" s="1">
        <v>8.5</v>
      </c>
      <c r="O35" s="23" t="s">
        <v>18</v>
      </c>
      <c r="P35" s="1">
        <v>0</v>
      </c>
      <c r="Q35" s="50">
        <v>1</v>
      </c>
      <c r="R35" s="49" t="s">
        <v>199</v>
      </c>
      <c r="S35" s="49" t="s">
        <v>198</v>
      </c>
      <c r="T35" s="77" t="s">
        <v>251</v>
      </c>
      <c r="U35" s="49"/>
      <c r="V35" s="23" t="s">
        <v>18</v>
      </c>
      <c r="W35" s="77">
        <v>3</v>
      </c>
      <c r="X35" s="77">
        <v>1</v>
      </c>
      <c r="Y35" s="77">
        <v>0</v>
      </c>
      <c r="Z35" s="77">
        <v>1</v>
      </c>
      <c r="AA35" s="77">
        <v>0</v>
      </c>
      <c r="AB35" s="58">
        <v>0</v>
      </c>
      <c r="AC35" s="58">
        <v>1</v>
      </c>
      <c r="AD35" s="58">
        <v>1</v>
      </c>
      <c r="AE35" s="58">
        <v>0</v>
      </c>
      <c r="AF35" s="77">
        <v>0</v>
      </c>
      <c r="AG35" s="77">
        <v>0</v>
      </c>
      <c r="AH35" s="77">
        <v>0</v>
      </c>
      <c r="AI35" s="77" t="s">
        <v>247</v>
      </c>
      <c r="AK35" s="77">
        <v>0</v>
      </c>
      <c r="AL35" s="58">
        <v>0</v>
      </c>
      <c r="AM35" s="58">
        <v>0</v>
      </c>
      <c r="AN35" s="58">
        <v>0</v>
      </c>
      <c r="AO35" s="58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BA35" s="106"/>
    </row>
    <row r="36" spans="1:56">
      <c r="A36" s="23" t="s">
        <v>19</v>
      </c>
      <c r="B36" s="77">
        <f t="shared" si="2"/>
        <v>30.5</v>
      </c>
      <c r="C36" s="77">
        <f t="shared" si="3"/>
        <v>55</v>
      </c>
      <c r="D36" s="49">
        <v>1</v>
      </c>
      <c r="E36" s="1">
        <v>0</v>
      </c>
      <c r="F36" s="17">
        <v>0</v>
      </c>
      <c r="H36" s="23" t="s">
        <v>19</v>
      </c>
      <c r="I36" s="58">
        <v>8</v>
      </c>
      <c r="J36" s="58">
        <v>8</v>
      </c>
      <c r="K36" s="85">
        <v>8</v>
      </c>
      <c r="L36" s="85">
        <v>8</v>
      </c>
      <c r="O36" s="23" t="s">
        <v>19</v>
      </c>
      <c r="P36" s="1">
        <v>1</v>
      </c>
      <c r="Q36" s="49">
        <v>0</v>
      </c>
      <c r="S36" s="49"/>
      <c r="U36" s="49"/>
      <c r="V36" s="23" t="s">
        <v>19</v>
      </c>
      <c r="W36" s="77">
        <v>3</v>
      </c>
      <c r="X36" s="58">
        <v>1</v>
      </c>
      <c r="Y36" s="77">
        <v>0</v>
      </c>
      <c r="Z36" s="77">
        <v>0</v>
      </c>
      <c r="AA36" s="77">
        <v>0</v>
      </c>
      <c r="AB36" s="77">
        <v>1</v>
      </c>
      <c r="AC36" s="77">
        <v>0</v>
      </c>
      <c r="AD36" s="77">
        <v>1</v>
      </c>
      <c r="AE36" s="77">
        <v>1</v>
      </c>
      <c r="AF36" s="77">
        <v>0</v>
      </c>
      <c r="AG36" s="77">
        <v>0</v>
      </c>
      <c r="AH36" s="77">
        <v>0</v>
      </c>
      <c r="AI36" s="49"/>
      <c r="AK36" s="77">
        <v>0</v>
      </c>
      <c r="AL36" s="58">
        <v>0</v>
      </c>
      <c r="AM36" s="58">
        <v>0</v>
      </c>
      <c r="AN36" s="58">
        <v>0</v>
      </c>
      <c r="AO36" s="58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BA36" s="106"/>
    </row>
    <row r="37" spans="1:56">
      <c r="A37" s="23" t="s">
        <v>20</v>
      </c>
      <c r="B37" s="77">
        <f t="shared" si="2"/>
        <v>21.5</v>
      </c>
      <c r="C37" s="77">
        <f t="shared" si="3"/>
        <v>26.5</v>
      </c>
      <c r="D37" s="49">
        <v>1</v>
      </c>
      <c r="E37" s="1">
        <v>0</v>
      </c>
      <c r="F37" s="17">
        <v>0</v>
      </c>
      <c r="H37" s="23" t="s">
        <v>20</v>
      </c>
      <c r="I37" s="1">
        <v>6.5</v>
      </c>
      <c r="J37" s="1">
        <v>6.5</v>
      </c>
      <c r="K37" s="53">
        <v>6.5</v>
      </c>
      <c r="L37" s="1">
        <v>6.5</v>
      </c>
      <c r="O37" s="23" t="s">
        <v>20</v>
      </c>
      <c r="P37" s="1">
        <v>1</v>
      </c>
      <c r="Q37" s="49">
        <v>0</v>
      </c>
      <c r="S37" s="49"/>
      <c r="U37" s="49"/>
      <c r="V37" s="23" t="s">
        <v>20</v>
      </c>
      <c r="W37" s="77">
        <v>1</v>
      </c>
      <c r="X37" s="77">
        <v>1</v>
      </c>
      <c r="Y37" s="77">
        <v>1</v>
      </c>
      <c r="Z37" s="77">
        <v>0</v>
      </c>
      <c r="AA37" s="77">
        <v>0</v>
      </c>
      <c r="AB37" s="77">
        <v>0</v>
      </c>
      <c r="AC37" s="77">
        <v>1</v>
      </c>
      <c r="AD37" s="77">
        <v>1</v>
      </c>
      <c r="AE37" s="77">
        <v>1</v>
      </c>
      <c r="AF37" s="77">
        <v>0</v>
      </c>
      <c r="AG37" s="77">
        <v>0</v>
      </c>
      <c r="AH37" s="77">
        <v>0</v>
      </c>
      <c r="AI37" s="77" t="s">
        <v>248</v>
      </c>
      <c r="AK37" s="77">
        <v>0</v>
      </c>
      <c r="AL37" s="58">
        <v>0</v>
      </c>
      <c r="AM37" s="58">
        <v>0</v>
      </c>
      <c r="AN37" s="58">
        <v>0</v>
      </c>
      <c r="AO37" s="58">
        <v>1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BA37" s="106"/>
    </row>
    <row r="38" spans="1:56">
      <c r="A38" s="23" t="s">
        <v>21</v>
      </c>
      <c r="B38" s="77">
        <f t="shared" si="2"/>
        <v>12.9</v>
      </c>
      <c r="C38" s="77">
        <f t="shared" si="3"/>
        <v>29.36</v>
      </c>
      <c r="D38" s="49">
        <v>1</v>
      </c>
      <c r="E38" s="1">
        <v>1</v>
      </c>
      <c r="F38" s="17">
        <v>0</v>
      </c>
      <c r="H38" s="23" t="s">
        <v>21</v>
      </c>
      <c r="I38" s="1">
        <v>6.5</v>
      </c>
      <c r="J38" s="1">
        <v>10</v>
      </c>
      <c r="K38" s="53">
        <v>6.5</v>
      </c>
      <c r="L38" s="1">
        <v>10</v>
      </c>
      <c r="O38" s="23" t="s">
        <v>21</v>
      </c>
      <c r="P38" s="1">
        <v>1</v>
      </c>
      <c r="Q38" s="49">
        <v>0</v>
      </c>
      <c r="S38" s="49"/>
      <c r="U38" s="49"/>
      <c r="V38" s="23" t="s">
        <v>21</v>
      </c>
      <c r="W38" s="77">
        <v>2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1</v>
      </c>
      <c r="AD38" s="81">
        <v>1</v>
      </c>
      <c r="AE38" s="81">
        <v>1</v>
      </c>
      <c r="AF38" s="77">
        <v>0</v>
      </c>
      <c r="AG38" s="77">
        <v>0</v>
      </c>
      <c r="AH38" s="77">
        <v>0</v>
      </c>
      <c r="AI38" s="49"/>
      <c r="AK38" s="77">
        <v>0</v>
      </c>
      <c r="AL38" s="58">
        <v>0</v>
      </c>
      <c r="AM38" s="58">
        <v>0</v>
      </c>
      <c r="AN38" s="58">
        <v>0</v>
      </c>
      <c r="AO38" s="58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BA38" s="106"/>
    </row>
    <row r="39" spans="1:56">
      <c r="A39" s="23" t="s">
        <v>23</v>
      </c>
      <c r="B39" s="77">
        <f t="shared" si="2"/>
        <v>20.25</v>
      </c>
      <c r="C39" s="77">
        <f t="shared" si="3"/>
        <v>19.649999999999999</v>
      </c>
      <c r="D39" s="49">
        <v>1</v>
      </c>
      <c r="E39" s="1">
        <v>1</v>
      </c>
      <c r="F39" s="17">
        <v>0</v>
      </c>
      <c r="H39" s="23" t="s">
        <v>23</v>
      </c>
      <c r="I39" s="1">
        <v>6.5</v>
      </c>
      <c r="J39" s="1">
        <v>6.5</v>
      </c>
      <c r="K39" s="53">
        <v>6.5</v>
      </c>
      <c r="L39" s="1">
        <v>6.5</v>
      </c>
      <c r="O39" s="23" t="s">
        <v>23</v>
      </c>
      <c r="P39" s="1">
        <v>1</v>
      </c>
      <c r="Q39" s="49">
        <v>0</v>
      </c>
      <c r="S39" s="49"/>
      <c r="U39" s="49"/>
      <c r="V39" s="23" t="s">
        <v>23</v>
      </c>
      <c r="W39" s="77">
        <v>2</v>
      </c>
      <c r="X39" s="77">
        <v>1</v>
      </c>
      <c r="Y39" s="77">
        <v>1</v>
      </c>
      <c r="Z39" s="77">
        <v>0</v>
      </c>
      <c r="AA39" s="77">
        <v>0</v>
      </c>
      <c r="AB39" s="77">
        <v>0</v>
      </c>
      <c r="AC39" s="77">
        <v>1</v>
      </c>
      <c r="AD39" s="77">
        <v>1</v>
      </c>
      <c r="AE39" s="77">
        <v>0</v>
      </c>
      <c r="AF39" s="77">
        <v>0</v>
      </c>
      <c r="AG39" s="77">
        <v>0</v>
      </c>
      <c r="AH39" s="77">
        <v>0</v>
      </c>
      <c r="AI39" s="77" t="s">
        <v>249</v>
      </c>
      <c r="AK39" s="77">
        <v>0</v>
      </c>
      <c r="AL39" s="58">
        <v>0</v>
      </c>
      <c r="AM39" s="58">
        <v>0</v>
      </c>
      <c r="AN39" s="58">
        <v>0</v>
      </c>
      <c r="AO39" s="58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77">
        <v>0</v>
      </c>
      <c r="BA39" s="106"/>
    </row>
    <row r="40" spans="1:56">
      <c r="A40" s="23" t="s">
        <v>29</v>
      </c>
      <c r="B40" s="77">
        <f t="shared" si="2"/>
        <v>31</v>
      </c>
      <c r="C40" s="77">
        <f t="shared" si="3"/>
        <v>97</v>
      </c>
      <c r="D40" s="49">
        <v>1</v>
      </c>
      <c r="E40" s="8">
        <v>1</v>
      </c>
      <c r="F40" s="17">
        <v>0</v>
      </c>
      <c r="H40" s="23" t="s">
        <v>29</v>
      </c>
      <c r="I40" s="1">
        <v>7</v>
      </c>
      <c r="J40" s="1">
        <v>7</v>
      </c>
      <c r="K40" s="53">
        <v>7</v>
      </c>
      <c r="L40" s="1">
        <v>7</v>
      </c>
      <c r="O40" s="23" t="s">
        <v>29</v>
      </c>
      <c r="P40" s="8">
        <v>1</v>
      </c>
      <c r="Q40" s="49">
        <v>0</v>
      </c>
      <c r="S40" s="49"/>
      <c r="U40" s="49"/>
      <c r="V40" s="23" t="s">
        <v>29</v>
      </c>
      <c r="W40" s="77">
        <v>4</v>
      </c>
      <c r="X40" s="77">
        <v>1</v>
      </c>
      <c r="Y40" s="77">
        <v>0</v>
      </c>
      <c r="Z40" s="77">
        <v>1</v>
      </c>
      <c r="AA40" s="77">
        <v>0</v>
      </c>
      <c r="AB40" s="77">
        <v>1</v>
      </c>
      <c r="AC40" s="77">
        <v>0</v>
      </c>
      <c r="AD40" s="77">
        <v>1</v>
      </c>
      <c r="AE40" s="77">
        <v>1</v>
      </c>
      <c r="AF40" s="77">
        <v>0</v>
      </c>
      <c r="AG40" s="77">
        <v>1</v>
      </c>
      <c r="AH40" s="77">
        <v>0</v>
      </c>
      <c r="AI40" s="77" t="s">
        <v>250</v>
      </c>
      <c r="AK40" s="77">
        <v>0</v>
      </c>
      <c r="AL40" s="58">
        <v>0</v>
      </c>
      <c r="AM40" s="58">
        <v>0</v>
      </c>
      <c r="AN40" s="58">
        <v>0</v>
      </c>
      <c r="AO40" s="58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49">
        <v>1</v>
      </c>
      <c r="AV40" s="49">
        <v>0</v>
      </c>
      <c r="BA40" s="106"/>
    </row>
    <row r="41" spans="1:56">
      <c r="A41" s="23" t="s">
        <v>30</v>
      </c>
      <c r="B41" s="77">
        <f t="shared" si="2"/>
        <v>26</v>
      </c>
      <c r="C41" s="77">
        <f t="shared" si="3"/>
        <v>69.5</v>
      </c>
      <c r="D41" s="49">
        <v>1</v>
      </c>
      <c r="E41" s="1">
        <v>0</v>
      </c>
      <c r="F41" s="17">
        <v>0</v>
      </c>
      <c r="H41" s="23" t="s">
        <v>30</v>
      </c>
      <c r="I41" s="8">
        <v>8.5</v>
      </c>
      <c r="J41" s="8">
        <v>8.5</v>
      </c>
      <c r="K41" s="53">
        <v>8.5</v>
      </c>
      <c r="L41" s="1">
        <v>8.5</v>
      </c>
      <c r="O41" s="23" t="s">
        <v>30</v>
      </c>
      <c r="P41" s="1">
        <v>0</v>
      </c>
      <c r="Q41" s="49">
        <v>1</v>
      </c>
      <c r="R41" s="49" t="s">
        <v>199</v>
      </c>
      <c r="S41" s="49" t="s">
        <v>198</v>
      </c>
      <c r="U41" s="49"/>
      <c r="V41" s="23" t="s">
        <v>30</v>
      </c>
      <c r="W41" s="77">
        <v>3</v>
      </c>
      <c r="X41" s="77">
        <v>1</v>
      </c>
      <c r="Y41" s="77">
        <v>0</v>
      </c>
      <c r="Z41" s="77">
        <v>1</v>
      </c>
      <c r="AA41" s="77">
        <v>0</v>
      </c>
      <c r="AB41" s="77">
        <v>0</v>
      </c>
      <c r="AC41" s="77">
        <v>1</v>
      </c>
      <c r="AD41" s="81">
        <v>1</v>
      </c>
      <c r="AE41" s="81">
        <v>1</v>
      </c>
      <c r="AF41" s="77">
        <v>0</v>
      </c>
      <c r="AG41" s="77">
        <v>0</v>
      </c>
      <c r="AH41" s="77">
        <v>1</v>
      </c>
      <c r="AI41" s="77" t="s">
        <v>250</v>
      </c>
      <c r="AK41" s="77">
        <v>0</v>
      </c>
      <c r="AL41" s="58">
        <v>0</v>
      </c>
      <c r="AM41" s="58">
        <v>0</v>
      </c>
      <c r="AN41" s="58">
        <v>0</v>
      </c>
      <c r="AO41" s="58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49">
        <v>0</v>
      </c>
      <c r="AV41" s="49">
        <v>1</v>
      </c>
      <c r="BA41" s="106"/>
    </row>
    <row r="42" spans="1:56">
      <c r="A42" s="107" t="s">
        <v>31</v>
      </c>
      <c r="B42" s="1">
        <v>22.68</v>
      </c>
      <c r="C42" s="77">
        <v>3.8</v>
      </c>
      <c r="D42" s="49">
        <v>1</v>
      </c>
      <c r="E42" s="8">
        <v>1</v>
      </c>
      <c r="F42" s="17">
        <v>0</v>
      </c>
      <c r="H42" s="23" t="s">
        <v>31</v>
      </c>
      <c r="I42" s="8">
        <v>8</v>
      </c>
      <c r="J42" s="8">
        <v>12</v>
      </c>
      <c r="K42" s="53">
        <v>8</v>
      </c>
      <c r="L42" s="1">
        <v>12</v>
      </c>
      <c r="O42" s="23" t="s">
        <v>31</v>
      </c>
      <c r="P42" s="8">
        <v>1</v>
      </c>
      <c r="Q42" s="49">
        <v>0</v>
      </c>
      <c r="S42" s="49"/>
      <c r="U42" s="49"/>
      <c r="V42" s="23" t="s">
        <v>31</v>
      </c>
      <c r="W42" s="128">
        <v>4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8">
        <v>1</v>
      </c>
      <c r="AD42" s="128">
        <v>1</v>
      </c>
      <c r="AE42" s="128">
        <v>2</v>
      </c>
      <c r="AF42" s="127">
        <v>0</v>
      </c>
      <c r="AG42" s="127">
        <v>1</v>
      </c>
      <c r="AH42" s="127">
        <v>0</v>
      </c>
      <c r="AI42" s="49"/>
      <c r="AK42" s="77">
        <v>0</v>
      </c>
      <c r="AL42" s="58">
        <v>1</v>
      </c>
      <c r="AM42" s="58">
        <v>0</v>
      </c>
      <c r="AN42" s="58">
        <v>0</v>
      </c>
      <c r="AO42" s="58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49">
        <v>0</v>
      </c>
      <c r="AV42" s="49">
        <v>0</v>
      </c>
      <c r="BA42" s="106"/>
      <c r="BD42" s="106"/>
    </row>
    <row r="43" spans="1:56">
      <c r="A43" s="107" t="s">
        <v>32</v>
      </c>
      <c r="B43" s="77">
        <v>28.9</v>
      </c>
      <c r="C43" s="1">
        <v>27.81</v>
      </c>
      <c r="D43" s="49">
        <v>1</v>
      </c>
      <c r="E43" s="8">
        <v>1</v>
      </c>
      <c r="F43" s="17">
        <v>0</v>
      </c>
      <c r="H43" s="23" t="s">
        <v>32</v>
      </c>
      <c r="I43" s="8">
        <v>8</v>
      </c>
      <c r="J43" s="8">
        <v>12</v>
      </c>
      <c r="K43" s="53">
        <v>8</v>
      </c>
      <c r="L43" s="1">
        <v>12</v>
      </c>
      <c r="O43" s="23" t="s">
        <v>32</v>
      </c>
      <c r="P43" s="8">
        <v>1</v>
      </c>
      <c r="Q43" s="49">
        <v>0</v>
      </c>
      <c r="S43" s="49"/>
      <c r="U43" s="49"/>
      <c r="V43" s="23" t="s">
        <v>32</v>
      </c>
      <c r="W43" s="128"/>
      <c r="X43" s="127"/>
      <c r="Y43" s="127"/>
      <c r="Z43" s="127"/>
      <c r="AA43" s="127"/>
      <c r="AB43" s="127"/>
      <c r="AC43" s="128"/>
      <c r="AD43" s="128"/>
      <c r="AE43" s="128"/>
      <c r="AF43" s="127"/>
      <c r="AG43" s="127"/>
      <c r="AH43" s="127"/>
      <c r="AI43" s="49"/>
      <c r="AK43" s="77">
        <v>0</v>
      </c>
      <c r="AL43" s="58">
        <v>0</v>
      </c>
      <c r="AM43" s="58">
        <v>0</v>
      </c>
      <c r="AN43" s="58">
        <v>0</v>
      </c>
      <c r="AO43" s="58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49">
        <v>0</v>
      </c>
      <c r="AV43" s="49">
        <v>0</v>
      </c>
      <c r="BA43" s="106"/>
      <c r="BD43" s="106"/>
    </row>
    <row r="44" spans="1:56">
      <c r="A44" s="107" t="s">
        <v>33</v>
      </c>
      <c r="B44" s="77">
        <v>13.17</v>
      </c>
      <c r="C44" s="1">
        <v>18.75</v>
      </c>
      <c r="D44" s="49">
        <v>1</v>
      </c>
      <c r="E44" s="8">
        <v>1</v>
      </c>
      <c r="F44" s="17">
        <v>0</v>
      </c>
      <c r="H44" s="23" t="s">
        <v>33</v>
      </c>
      <c r="I44" s="8">
        <v>8</v>
      </c>
      <c r="J44" s="8">
        <v>12</v>
      </c>
      <c r="K44" s="53">
        <v>8</v>
      </c>
      <c r="L44" s="1">
        <v>12</v>
      </c>
      <c r="O44" s="23" t="s">
        <v>33</v>
      </c>
      <c r="P44" s="8">
        <v>1</v>
      </c>
      <c r="Q44" s="49">
        <v>0</v>
      </c>
      <c r="S44" s="49"/>
      <c r="U44" s="49"/>
      <c r="V44" s="23" t="s">
        <v>33</v>
      </c>
      <c r="W44" s="128"/>
      <c r="X44" s="127"/>
      <c r="Y44" s="127"/>
      <c r="Z44" s="127"/>
      <c r="AA44" s="127"/>
      <c r="AB44" s="127"/>
      <c r="AC44" s="128"/>
      <c r="AD44" s="128"/>
      <c r="AE44" s="128"/>
      <c r="AF44" s="127"/>
      <c r="AG44" s="127"/>
      <c r="AH44" s="127"/>
      <c r="AI44" s="49"/>
      <c r="AK44" s="77">
        <v>0</v>
      </c>
      <c r="AL44" s="58">
        <v>0</v>
      </c>
      <c r="AM44" s="58">
        <v>0</v>
      </c>
      <c r="AN44" s="58">
        <v>0</v>
      </c>
      <c r="AO44" s="58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49">
        <v>0</v>
      </c>
      <c r="AV44" s="49">
        <v>0</v>
      </c>
      <c r="BA44" s="106"/>
      <c r="BD44" s="106"/>
    </row>
    <row r="45" spans="1:56">
      <c r="A45" s="107" t="s">
        <v>34</v>
      </c>
      <c r="B45" s="77">
        <f t="shared" si="2"/>
        <v>31.5</v>
      </c>
      <c r="C45" s="77">
        <f t="shared" si="3"/>
        <v>10</v>
      </c>
      <c r="D45" s="1">
        <v>1</v>
      </c>
      <c r="E45" s="1">
        <v>0</v>
      </c>
      <c r="F45" s="17">
        <v>0</v>
      </c>
      <c r="H45" s="23" t="s">
        <v>34</v>
      </c>
      <c r="I45" s="1">
        <v>5</v>
      </c>
      <c r="J45" s="1">
        <v>5</v>
      </c>
      <c r="K45" s="53">
        <v>5</v>
      </c>
      <c r="L45" s="1">
        <v>5</v>
      </c>
      <c r="O45" s="23" t="s">
        <v>34</v>
      </c>
      <c r="P45" s="1">
        <v>1</v>
      </c>
      <c r="Q45" s="49">
        <v>0</v>
      </c>
      <c r="S45" s="49"/>
      <c r="U45" s="49"/>
      <c r="V45" s="23" t="s">
        <v>34</v>
      </c>
      <c r="W45" s="77">
        <v>2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1</v>
      </c>
      <c r="AD45" s="77">
        <v>1</v>
      </c>
      <c r="AE45" s="77">
        <v>1</v>
      </c>
      <c r="AF45" s="77">
        <v>0</v>
      </c>
      <c r="AG45" s="77">
        <v>0</v>
      </c>
      <c r="AH45" s="77">
        <v>0</v>
      </c>
      <c r="AI45" s="49"/>
      <c r="AK45" s="77">
        <v>0</v>
      </c>
      <c r="AL45" s="49">
        <v>1</v>
      </c>
      <c r="AM45" s="58">
        <v>0</v>
      </c>
      <c r="AN45" s="58">
        <v>0</v>
      </c>
      <c r="AO45" s="58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49">
        <v>0</v>
      </c>
      <c r="AV45" s="49">
        <v>0</v>
      </c>
      <c r="BA45" s="106"/>
      <c r="BD45" s="106"/>
    </row>
    <row r="46" spans="1:56">
      <c r="A46" s="23" t="s">
        <v>35</v>
      </c>
      <c r="B46" s="77">
        <f t="shared" si="2"/>
        <v>17</v>
      </c>
      <c r="C46" s="77">
        <f t="shared" si="3"/>
        <v>19.5</v>
      </c>
      <c r="D46" s="1">
        <v>1</v>
      </c>
      <c r="E46" s="1">
        <v>1</v>
      </c>
      <c r="F46" s="17">
        <v>0</v>
      </c>
      <c r="H46" s="23" t="s">
        <v>35</v>
      </c>
      <c r="I46" s="1">
        <v>4.5</v>
      </c>
      <c r="J46" s="1">
        <v>4.5</v>
      </c>
      <c r="K46" s="53">
        <v>4.5</v>
      </c>
      <c r="L46" s="1">
        <v>4.5</v>
      </c>
      <c r="O46" s="23" t="s">
        <v>35</v>
      </c>
      <c r="P46" s="1">
        <v>1</v>
      </c>
      <c r="Q46" s="49">
        <v>0</v>
      </c>
      <c r="S46" s="49"/>
      <c r="U46" s="49"/>
      <c r="V46" s="23" t="s">
        <v>35</v>
      </c>
      <c r="W46" s="77">
        <v>3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1</v>
      </c>
      <c r="AD46" s="77">
        <v>1</v>
      </c>
      <c r="AE46" s="77">
        <v>1</v>
      </c>
      <c r="AF46" s="77">
        <v>0</v>
      </c>
      <c r="AG46" s="77">
        <v>0</v>
      </c>
      <c r="AH46" s="77">
        <v>0</v>
      </c>
      <c r="AI46" s="49"/>
      <c r="AK46" s="49">
        <v>0</v>
      </c>
      <c r="AL46" s="49">
        <v>1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49">
        <v>0</v>
      </c>
      <c r="AV46" s="49">
        <v>0</v>
      </c>
      <c r="BA46" s="106"/>
      <c r="BD46" s="106"/>
    </row>
    <row r="47" spans="1:56">
      <c r="A47" s="23" t="s">
        <v>36</v>
      </c>
      <c r="B47" s="77">
        <f>P73</f>
        <v>37</v>
      </c>
      <c r="C47" s="94">
        <f>AI73</f>
        <v>73.400000000000006</v>
      </c>
      <c r="D47" s="1">
        <v>1</v>
      </c>
      <c r="E47" s="1">
        <v>0</v>
      </c>
      <c r="F47" s="17">
        <v>0</v>
      </c>
      <c r="H47" s="23" t="s">
        <v>36</v>
      </c>
      <c r="I47" s="1">
        <v>8</v>
      </c>
      <c r="J47" s="1">
        <v>8</v>
      </c>
      <c r="K47" s="53">
        <v>8</v>
      </c>
      <c r="L47" s="1">
        <v>8</v>
      </c>
      <c r="O47" s="76" t="s">
        <v>36</v>
      </c>
      <c r="P47" s="58">
        <v>0</v>
      </c>
      <c r="Q47" s="58">
        <v>1</v>
      </c>
      <c r="R47" s="91" t="s">
        <v>257</v>
      </c>
      <c r="S47" s="58" t="s">
        <v>258</v>
      </c>
      <c r="T47" s="58"/>
      <c r="U47" s="49"/>
      <c r="V47" s="23" t="s">
        <v>36</v>
      </c>
      <c r="W47" s="77">
        <v>2</v>
      </c>
      <c r="X47" s="77">
        <v>0</v>
      </c>
      <c r="Y47" s="77">
        <v>0</v>
      </c>
      <c r="Z47" s="77">
        <v>1</v>
      </c>
      <c r="AA47" s="77">
        <v>0</v>
      </c>
      <c r="AB47" s="77">
        <v>0</v>
      </c>
      <c r="AC47" s="77">
        <v>1</v>
      </c>
      <c r="AD47" s="77">
        <v>1</v>
      </c>
      <c r="AE47" s="77">
        <v>1</v>
      </c>
      <c r="AF47" s="77">
        <v>0</v>
      </c>
      <c r="AG47" s="77">
        <v>0</v>
      </c>
      <c r="AH47" s="77">
        <v>0</v>
      </c>
      <c r="AI47" s="49"/>
      <c r="AK47" s="49">
        <v>0</v>
      </c>
      <c r="AL47" s="49">
        <v>1</v>
      </c>
      <c r="AM47" s="49">
        <v>0</v>
      </c>
      <c r="AN47" s="49">
        <v>0</v>
      </c>
      <c r="AO47" s="49">
        <v>0</v>
      </c>
      <c r="AP47" s="49">
        <v>0</v>
      </c>
      <c r="AQ47" s="49">
        <v>0</v>
      </c>
      <c r="AR47" s="49">
        <v>0</v>
      </c>
      <c r="AS47" s="49">
        <v>0</v>
      </c>
      <c r="AT47" s="49">
        <v>0</v>
      </c>
      <c r="AU47" s="49">
        <v>0</v>
      </c>
      <c r="AV47" s="49">
        <v>0</v>
      </c>
      <c r="BA47" s="106"/>
      <c r="BD47" s="106"/>
    </row>
    <row r="48" spans="1:56">
      <c r="A48" s="23" t="s">
        <v>37</v>
      </c>
      <c r="B48" s="77">
        <f t="shared" si="2"/>
        <v>29</v>
      </c>
      <c r="C48" s="77">
        <f t="shared" si="3"/>
        <v>6</v>
      </c>
      <c r="D48" s="1">
        <v>1</v>
      </c>
      <c r="E48" s="1">
        <v>0</v>
      </c>
      <c r="F48" s="17">
        <v>0</v>
      </c>
      <c r="H48" s="23" t="s">
        <v>37</v>
      </c>
      <c r="I48" s="1">
        <v>8.5</v>
      </c>
      <c r="J48" s="1">
        <v>8.5</v>
      </c>
      <c r="K48" s="53">
        <v>8.5</v>
      </c>
      <c r="L48" s="1">
        <v>8.5</v>
      </c>
      <c r="O48" s="23" t="s">
        <v>37</v>
      </c>
      <c r="P48" s="1">
        <v>1</v>
      </c>
      <c r="Q48" s="49">
        <v>0</v>
      </c>
      <c r="S48" s="49"/>
      <c r="U48" s="49"/>
      <c r="V48" s="23" t="s">
        <v>37</v>
      </c>
      <c r="W48" s="77">
        <v>3</v>
      </c>
      <c r="X48" s="77">
        <v>1</v>
      </c>
      <c r="Y48" s="77">
        <v>0</v>
      </c>
      <c r="Z48" s="77">
        <v>1</v>
      </c>
      <c r="AA48" s="77">
        <v>0</v>
      </c>
      <c r="AB48" s="77">
        <v>0</v>
      </c>
      <c r="AC48" s="77">
        <v>1</v>
      </c>
      <c r="AD48" s="77">
        <v>1</v>
      </c>
      <c r="AE48" s="77">
        <v>1</v>
      </c>
      <c r="AF48" s="77">
        <v>0</v>
      </c>
      <c r="AG48" s="77">
        <v>0</v>
      </c>
      <c r="AH48" s="77">
        <v>0</v>
      </c>
      <c r="AI48" s="77" t="s">
        <v>247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  <c r="AV48" s="49">
        <v>0</v>
      </c>
      <c r="BA48" s="106"/>
      <c r="BD48" s="106"/>
    </row>
    <row r="49" spans="1:53">
      <c r="A49" s="23" t="s">
        <v>38</v>
      </c>
      <c r="B49" s="77">
        <f t="shared" si="2"/>
        <v>2.74</v>
      </c>
      <c r="C49" s="77">
        <f t="shared" si="3"/>
        <v>46</v>
      </c>
      <c r="D49" s="1">
        <v>1</v>
      </c>
      <c r="E49" s="1">
        <v>0</v>
      </c>
      <c r="F49" s="17">
        <v>0</v>
      </c>
      <c r="H49" s="23" t="s">
        <v>38</v>
      </c>
      <c r="I49" s="1">
        <v>8</v>
      </c>
      <c r="J49" s="1">
        <v>10</v>
      </c>
      <c r="K49" s="53">
        <v>8</v>
      </c>
      <c r="L49" s="1">
        <v>10</v>
      </c>
      <c r="O49" s="23" t="s">
        <v>38</v>
      </c>
      <c r="P49" s="1">
        <v>1</v>
      </c>
      <c r="Q49" s="49">
        <v>0</v>
      </c>
      <c r="S49" s="49"/>
      <c r="U49" s="49"/>
      <c r="V49" s="23" t="s">
        <v>38</v>
      </c>
      <c r="W49" s="77">
        <v>3</v>
      </c>
      <c r="X49" s="77">
        <v>0</v>
      </c>
      <c r="Y49" s="77">
        <v>0</v>
      </c>
      <c r="Z49" s="77">
        <v>1</v>
      </c>
      <c r="AA49" s="77">
        <v>0</v>
      </c>
      <c r="AB49" s="77">
        <v>0</v>
      </c>
      <c r="AC49" s="77">
        <v>1</v>
      </c>
      <c r="AD49" s="77">
        <v>1</v>
      </c>
      <c r="AE49" s="77">
        <v>1</v>
      </c>
      <c r="AF49" s="77">
        <v>0</v>
      </c>
      <c r="AG49" s="77">
        <v>0</v>
      </c>
      <c r="AH49" s="77">
        <v>0</v>
      </c>
      <c r="AI49" s="49"/>
      <c r="AK49" s="49">
        <v>0</v>
      </c>
      <c r="AL49" s="49">
        <v>1</v>
      </c>
      <c r="AM49" s="49">
        <v>0</v>
      </c>
      <c r="AN49" s="49">
        <v>0</v>
      </c>
      <c r="AO49" s="49">
        <v>0</v>
      </c>
      <c r="AP49" s="49">
        <v>0</v>
      </c>
      <c r="AQ49" s="49">
        <v>0</v>
      </c>
      <c r="AR49" s="49">
        <v>0</v>
      </c>
      <c r="AS49" s="49">
        <v>0</v>
      </c>
      <c r="AT49" s="49">
        <v>0</v>
      </c>
      <c r="AU49" s="49">
        <v>0</v>
      </c>
      <c r="AV49" s="49">
        <v>0</v>
      </c>
      <c r="BA49" s="106"/>
    </row>
    <row r="50" spans="1:53">
      <c r="A50" s="23" t="s">
        <v>39</v>
      </c>
      <c r="B50" s="1">
        <f>P76</f>
        <v>13.5</v>
      </c>
      <c r="C50" s="1">
        <f>AI76</f>
        <v>57</v>
      </c>
      <c r="D50" s="1">
        <v>1</v>
      </c>
      <c r="E50" s="1">
        <v>1</v>
      </c>
      <c r="F50" s="17">
        <v>0</v>
      </c>
      <c r="H50" s="23" t="s">
        <v>39</v>
      </c>
      <c r="I50" s="1">
        <v>8.5</v>
      </c>
      <c r="J50" s="1">
        <v>8.5</v>
      </c>
      <c r="K50" s="53">
        <v>8.5</v>
      </c>
      <c r="L50" s="1">
        <v>8.5</v>
      </c>
      <c r="O50" s="23" t="s">
        <v>39</v>
      </c>
      <c r="P50" s="1">
        <v>0</v>
      </c>
      <c r="Q50" s="49">
        <v>1</v>
      </c>
      <c r="R50" t="s">
        <v>199</v>
      </c>
      <c r="S50" s="49" t="s">
        <v>198</v>
      </c>
      <c r="T50" s="1" t="s">
        <v>127</v>
      </c>
      <c r="U50" s="49"/>
      <c r="V50" s="23" t="s">
        <v>39</v>
      </c>
      <c r="W50" s="77">
        <v>3</v>
      </c>
      <c r="X50" s="77">
        <v>1</v>
      </c>
      <c r="Y50" s="77">
        <v>0</v>
      </c>
      <c r="Z50" s="77">
        <v>0</v>
      </c>
      <c r="AA50" s="77">
        <v>0</v>
      </c>
      <c r="AB50" s="77">
        <v>0</v>
      </c>
      <c r="AC50" s="77">
        <v>1</v>
      </c>
      <c r="AD50" s="77">
        <v>1</v>
      </c>
      <c r="AE50" s="77">
        <v>1</v>
      </c>
      <c r="AF50" s="77">
        <v>0</v>
      </c>
      <c r="AG50" s="77">
        <v>0</v>
      </c>
      <c r="AH50" s="77">
        <v>0</v>
      </c>
      <c r="AI50" s="49"/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1</v>
      </c>
      <c r="AQ50" s="49">
        <v>0</v>
      </c>
      <c r="AR50" s="49">
        <v>0</v>
      </c>
      <c r="AS50" s="49">
        <v>0</v>
      </c>
      <c r="AT50" s="49">
        <v>0</v>
      </c>
      <c r="AU50" s="49">
        <v>0</v>
      </c>
      <c r="AV50" s="49">
        <v>0</v>
      </c>
      <c r="BA50" s="106"/>
    </row>
    <row r="51" spans="1:53" ht="15.75" thickBot="1">
      <c r="A51" s="23" t="s">
        <v>40</v>
      </c>
      <c r="B51" s="1">
        <f>P77</f>
        <v>25</v>
      </c>
      <c r="C51" s="83">
        <f>AI77</f>
        <v>9.5</v>
      </c>
      <c r="D51" s="1">
        <v>1</v>
      </c>
      <c r="E51" s="1">
        <v>0</v>
      </c>
      <c r="F51" s="17">
        <v>0</v>
      </c>
      <c r="H51" s="23" t="s">
        <v>40</v>
      </c>
      <c r="I51" s="1">
        <v>9</v>
      </c>
      <c r="J51" s="1">
        <v>10</v>
      </c>
      <c r="K51" s="53">
        <v>9</v>
      </c>
      <c r="L51" s="1">
        <v>10</v>
      </c>
      <c r="O51" s="23" t="s">
        <v>40</v>
      </c>
      <c r="P51" s="1">
        <v>1</v>
      </c>
      <c r="Q51" s="49">
        <v>0</v>
      </c>
      <c r="S51" s="49"/>
      <c r="U51" s="49"/>
      <c r="V51" s="23" t="s">
        <v>40</v>
      </c>
      <c r="W51" s="77">
        <v>3</v>
      </c>
      <c r="X51" s="77">
        <v>1</v>
      </c>
      <c r="Y51" s="77">
        <v>0</v>
      </c>
      <c r="Z51" s="77">
        <v>0</v>
      </c>
      <c r="AA51" s="77">
        <v>0</v>
      </c>
      <c r="AB51" s="77">
        <v>0</v>
      </c>
      <c r="AC51" s="77">
        <v>1</v>
      </c>
      <c r="AD51" s="77">
        <v>1</v>
      </c>
      <c r="AE51" s="77">
        <v>1</v>
      </c>
      <c r="AF51" s="77">
        <v>0</v>
      </c>
      <c r="AG51" s="77">
        <v>0</v>
      </c>
      <c r="AH51" s="77">
        <v>0</v>
      </c>
      <c r="AI51" s="49"/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0</v>
      </c>
      <c r="AQ51" s="49">
        <v>0</v>
      </c>
      <c r="AR51" s="49">
        <v>0</v>
      </c>
      <c r="AS51" s="49">
        <v>0</v>
      </c>
      <c r="AT51" s="49">
        <v>0</v>
      </c>
      <c r="AU51" s="49">
        <v>0</v>
      </c>
      <c r="AV51" s="49">
        <v>0</v>
      </c>
      <c r="BA51" s="106"/>
    </row>
    <row r="52" spans="1:53" ht="16.5" thickBot="1">
      <c r="A52" s="30" t="s">
        <v>104</v>
      </c>
      <c r="B52" s="25">
        <f>SUM(B32:B51)</f>
        <v>422.14000000000004</v>
      </c>
      <c r="C52" s="25">
        <f>SUM(C32:C51)</f>
        <v>718.77</v>
      </c>
      <c r="D52" s="28">
        <f>SUM(D32:D51)</f>
        <v>20</v>
      </c>
      <c r="E52" s="28">
        <f>SUM(E32:E51)</f>
        <v>9</v>
      </c>
      <c r="F52" s="29">
        <f>SUM(F32:F51)</f>
        <v>2</v>
      </c>
      <c r="H52" s="30" t="s">
        <v>104</v>
      </c>
      <c r="I52" s="74">
        <f>AVERAGE(I32:I51)</f>
        <v>7.4</v>
      </c>
      <c r="J52" s="74">
        <f t="shared" ref="J52:K52" si="4">AVERAGE(J32:J51)</f>
        <v>8.6</v>
      </c>
      <c r="K52" s="74">
        <f t="shared" si="4"/>
        <v>7.4</v>
      </c>
      <c r="L52" s="75">
        <f>AVERAGE(L32:L51)</f>
        <v>8.6</v>
      </c>
      <c r="O52" s="30" t="s">
        <v>104</v>
      </c>
      <c r="P52" s="25">
        <f>SUM(P32:P51)</f>
        <v>16</v>
      </c>
      <c r="Q52" s="25">
        <f>SUM(Q32:Q51)</f>
        <v>4</v>
      </c>
      <c r="R52" s="28" t="s">
        <v>199</v>
      </c>
      <c r="S52" s="26" t="s">
        <v>198</v>
      </c>
      <c r="U52" s="49"/>
      <c r="V52" s="30" t="s">
        <v>104</v>
      </c>
      <c r="W52" s="25">
        <f>SUM(W32:W51)</f>
        <v>48</v>
      </c>
      <c r="X52" s="25">
        <f t="shared" ref="X52:AH52" si="5">SUM(X32:X51)</f>
        <v>10</v>
      </c>
      <c r="Y52" s="25">
        <f t="shared" si="5"/>
        <v>3</v>
      </c>
      <c r="Z52" s="25">
        <f t="shared" si="5"/>
        <v>7</v>
      </c>
      <c r="AA52" s="25">
        <f t="shared" si="5"/>
        <v>0</v>
      </c>
      <c r="AB52" s="25">
        <f>SUM(AB32:AB51)</f>
        <v>4</v>
      </c>
      <c r="AC52" s="25">
        <f>SUM(AC32:AC51)</f>
        <v>14</v>
      </c>
      <c r="AD52" s="25">
        <f t="shared" si="5"/>
        <v>20</v>
      </c>
      <c r="AE52" s="25">
        <f t="shared" si="5"/>
        <v>16</v>
      </c>
      <c r="AF52" s="25">
        <f t="shared" si="5"/>
        <v>1</v>
      </c>
      <c r="AG52" s="25">
        <f t="shared" si="5"/>
        <v>2</v>
      </c>
      <c r="AH52" s="26">
        <f t="shared" si="5"/>
        <v>2</v>
      </c>
      <c r="AI52" s="89"/>
      <c r="AJ52" s="30" t="s">
        <v>104</v>
      </c>
      <c r="AK52" s="25">
        <f>SUM(AK32:AK51)</f>
        <v>1</v>
      </c>
      <c r="AL52" s="25">
        <f t="shared" ref="AL52:AV52" si="6">SUM(AL32:AL51)</f>
        <v>7</v>
      </c>
      <c r="AM52" s="25">
        <f t="shared" si="6"/>
        <v>0</v>
      </c>
      <c r="AN52" s="25">
        <f t="shared" si="6"/>
        <v>0</v>
      </c>
      <c r="AO52" s="25">
        <f t="shared" si="6"/>
        <v>1</v>
      </c>
      <c r="AP52" s="25">
        <f t="shared" si="6"/>
        <v>1</v>
      </c>
      <c r="AQ52" s="25">
        <f t="shared" si="6"/>
        <v>0</v>
      </c>
      <c r="AR52" s="25">
        <f t="shared" si="6"/>
        <v>1</v>
      </c>
      <c r="AS52" s="25">
        <f t="shared" si="6"/>
        <v>0</v>
      </c>
      <c r="AT52" s="25">
        <f t="shared" si="6"/>
        <v>0</v>
      </c>
      <c r="AU52" s="25">
        <f t="shared" si="6"/>
        <v>1</v>
      </c>
      <c r="AV52" s="25">
        <f t="shared" si="6"/>
        <v>1</v>
      </c>
      <c r="BA52" s="106"/>
    </row>
    <row r="53" spans="1:53" ht="15" customHeight="1">
      <c r="A53" s="11"/>
      <c r="B53" s="17"/>
      <c r="C53"/>
      <c r="D53"/>
      <c r="G53" s="11"/>
      <c r="H53"/>
      <c r="I53"/>
      <c r="K53" s="11"/>
      <c r="S53" s="11"/>
      <c r="T53" s="49"/>
      <c r="U53" s="49"/>
      <c r="V53" s="49"/>
      <c r="W53" s="49"/>
      <c r="X53" s="50"/>
      <c r="Y53" s="49"/>
      <c r="Z53" s="49"/>
      <c r="AA53" s="49"/>
      <c r="AB53" s="49"/>
      <c r="AC53" s="50"/>
      <c r="AD53" s="49"/>
      <c r="AE53" s="49"/>
      <c r="AF53" s="49"/>
      <c r="AG53" s="49"/>
      <c r="AH53" s="49"/>
      <c r="AI53" s="49"/>
      <c r="AK53" s="49"/>
      <c r="AL53" s="24"/>
      <c r="AN53" s="49"/>
      <c r="AO53" s="49"/>
      <c r="AS53"/>
      <c r="AT53"/>
      <c r="BA53" s="106"/>
    </row>
    <row r="54" spans="1:53">
      <c r="A54" s="11"/>
      <c r="B54"/>
      <c r="C54"/>
      <c r="D54"/>
      <c r="G54" s="11"/>
      <c r="H54"/>
      <c r="I54"/>
      <c r="K54" s="11"/>
      <c r="N54"/>
      <c r="O54" s="11"/>
      <c r="R54" s="1"/>
      <c r="S54" s="1"/>
      <c r="W54" s="1"/>
      <c r="X54" s="1"/>
      <c r="AA54" s="1"/>
      <c r="AB54" s="1"/>
      <c r="AF54" s="1"/>
      <c r="AG54" s="1"/>
      <c r="AH54" s="1"/>
      <c r="AS54"/>
      <c r="AT54"/>
      <c r="BA54" s="106"/>
    </row>
    <row r="55" spans="1:53" ht="15.75" thickBot="1">
      <c r="L55"/>
      <c r="M55"/>
      <c r="N55"/>
      <c r="O55"/>
      <c r="P55"/>
      <c r="Q55"/>
      <c r="T55"/>
      <c r="U55"/>
      <c r="V55"/>
      <c r="Y55"/>
      <c r="Z55"/>
      <c r="AC55"/>
      <c r="AD55"/>
      <c r="AE55"/>
      <c r="AS55"/>
      <c r="AT55"/>
      <c r="BA55" s="106"/>
    </row>
    <row r="56" spans="1:53" ht="16.5" thickBot="1">
      <c r="A56" s="121" t="s">
        <v>96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3"/>
      <c r="T56" s="124" t="s">
        <v>70</v>
      </c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6"/>
      <c r="AS56"/>
      <c r="AT56"/>
      <c r="BA56" s="106"/>
    </row>
    <row r="57" spans="1:53" ht="60">
      <c r="B57" s="78" t="s">
        <v>243</v>
      </c>
      <c r="C57" s="64" t="s">
        <v>244</v>
      </c>
      <c r="D57" s="64" t="s">
        <v>61</v>
      </c>
      <c r="E57" s="64" t="s">
        <v>62</v>
      </c>
      <c r="F57" s="64" t="s">
        <v>189</v>
      </c>
      <c r="G57" s="64" t="s">
        <v>188</v>
      </c>
      <c r="H57" s="64" t="s">
        <v>64</v>
      </c>
      <c r="I57" s="64" t="s">
        <v>65</v>
      </c>
      <c r="J57" s="64" t="s">
        <v>127</v>
      </c>
      <c r="K57" s="64" t="s">
        <v>66</v>
      </c>
      <c r="L57" s="160" t="s">
        <v>67</v>
      </c>
      <c r="M57" s="160" t="s">
        <v>68</v>
      </c>
      <c r="N57" s="160" t="s">
        <v>13</v>
      </c>
      <c r="O57" s="160" t="s">
        <v>69</v>
      </c>
      <c r="P57" s="161" t="s">
        <v>256</v>
      </c>
      <c r="Q57" s="162" t="s">
        <v>94</v>
      </c>
      <c r="T57"/>
      <c r="U57" s="78" t="s">
        <v>243</v>
      </c>
      <c r="V57" s="64" t="s">
        <v>244</v>
      </c>
      <c r="W57" s="37" t="s">
        <v>61</v>
      </c>
      <c r="X57" s="37" t="s">
        <v>62</v>
      </c>
      <c r="Y57" s="37" t="s">
        <v>189</v>
      </c>
      <c r="Z57" s="37" t="s">
        <v>63</v>
      </c>
      <c r="AA57" s="37" t="s">
        <v>64</v>
      </c>
      <c r="AB57" s="37" t="s">
        <v>65</v>
      </c>
      <c r="AC57" s="37" t="s">
        <v>127</v>
      </c>
      <c r="AD57" s="37" t="s">
        <v>66</v>
      </c>
      <c r="AE57" s="160" t="s">
        <v>67</v>
      </c>
      <c r="AF57" s="160" t="s">
        <v>68</v>
      </c>
      <c r="AG57" s="160" t="s">
        <v>13</v>
      </c>
      <c r="AH57" s="160" t="s">
        <v>69</v>
      </c>
      <c r="AI57" s="90" t="s">
        <v>256</v>
      </c>
      <c r="AS57"/>
      <c r="AT57"/>
      <c r="BA57" s="106"/>
    </row>
    <row r="58" spans="1:53">
      <c r="A58" s="23" t="s">
        <v>15</v>
      </c>
      <c r="B58" s="77">
        <v>11</v>
      </c>
      <c r="C58" s="77">
        <v>0</v>
      </c>
      <c r="D58" s="77">
        <v>0</v>
      </c>
      <c r="E58" s="77">
        <v>0</v>
      </c>
      <c r="F58" s="77">
        <v>0</v>
      </c>
      <c r="G58" s="77">
        <v>0</v>
      </c>
      <c r="H58" s="77">
        <v>0.5</v>
      </c>
      <c r="I58" s="77">
        <v>0.5</v>
      </c>
      <c r="J58" s="77">
        <v>0</v>
      </c>
      <c r="K58" s="77">
        <v>2.5</v>
      </c>
      <c r="L58" s="77">
        <v>0.5</v>
      </c>
      <c r="M58" s="77">
        <v>3</v>
      </c>
      <c r="N58" s="77" t="s">
        <v>253</v>
      </c>
      <c r="O58" s="77">
        <v>0</v>
      </c>
      <c r="P58" s="77">
        <f t="shared" ref="P58:P75" si="7">SUM(B58:K58)</f>
        <v>14.5</v>
      </c>
      <c r="Q58" s="24" t="s">
        <v>95</v>
      </c>
      <c r="T58" s="23" t="s">
        <v>15</v>
      </c>
      <c r="U58" s="8">
        <v>4</v>
      </c>
      <c r="V58" s="8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8">
        <v>3</v>
      </c>
      <c r="AE58" s="8">
        <v>0.25</v>
      </c>
      <c r="AF58" s="8">
        <v>4</v>
      </c>
      <c r="AG58" s="8">
        <v>0</v>
      </c>
      <c r="AH58" s="8">
        <v>1.5</v>
      </c>
      <c r="AI58">
        <f>SUM(U58:AD58)</f>
        <v>7</v>
      </c>
      <c r="AS58"/>
      <c r="AT58"/>
    </row>
    <row r="59" spans="1:53">
      <c r="A59" s="23" t="s">
        <v>16</v>
      </c>
      <c r="B59" s="77">
        <v>4</v>
      </c>
      <c r="C59" s="77">
        <f>11.5-4</f>
        <v>7.5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3.5</v>
      </c>
      <c r="L59" s="77">
        <v>1</v>
      </c>
      <c r="M59" s="77">
        <v>0</v>
      </c>
      <c r="N59" s="77"/>
      <c r="O59" s="77">
        <v>0</v>
      </c>
      <c r="P59" s="77">
        <f t="shared" si="7"/>
        <v>15</v>
      </c>
      <c r="Q59" s="24" t="s">
        <v>254</v>
      </c>
      <c r="T59" s="23" t="s">
        <v>16</v>
      </c>
      <c r="U59" s="58">
        <f>0.1*19</f>
        <v>1.9000000000000001</v>
      </c>
      <c r="V59" s="58">
        <f>0.9*19</f>
        <v>17.100000000000001</v>
      </c>
      <c r="W59" s="8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8">
        <v>2</v>
      </c>
      <c r="AE59" s="8">
        <v>0</v>
      </c>
      <c r="AF59" s="8">
        <v>0</v>
      </c>
      <c r="AG59" s="8">
        <v>0</v>
      </c>
      <c r="AH59" s="8">
        <v>0</v>
      </c>
      <c r="AI59">
        <f t="shared" ref="AI59:AI75" si="8">SUM(U59:AD59)</f>
        <v>21</v>
      </c>
      <c r="AS59"/>
      <c r="AT59"/>
    </row>
    <row r="60" spans="1:53">
      <c r="A60" s="23" t="s">
        <v>17</v>
      </c>
      <c r="B60" s="77">
        <v>5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77">
        <v>15</v>
      </c>
      <c r="K60" s="77">
        <v>0</v>
      </c>
      <c r="L60" s="77">
        <v>0</v>
      </c>
      <c r="M60" s="77">
        <v>1</v>
      </c>
      <c r="N60" s="77"/>
      <c r="O60" s="77">
        <v>0</v>
      </c>
      <c r="P60" s="77">
        <f t="shared" si="7"/>
        <v>20</v>
      </c>
      <c r="Q60" s="24" t="s">
        <v>123</v>
      </c>
      <c r="T60" s="23" t="s">
        <v>17</v>
      </c>
      <c r="U60" s="8">
        <f>70-11</f>
        <v>59</v>
      </c>
      <c r="V60" s="8">
        <v>0</v>
      </c>
      <c r="W60" s="8">
        <v>0</v>
      </c>
      <c r="X60" s="8">
        <v>0</v>
      </c>
      <c r="Y60" s="77">
        <v>0</v>
      </c>
      <c r="Z60" s="77">
        <v>0</v>
      </c>
      <c r="AA60" s="77">
        <v>0</v>
      </c>
      <c r="AB60" s="77">
        <v>0</v>
      </c>
      <c r="AC60" s="8">
        <v>6</v>
      </c>
      <c r="AD60" s="8">
        <v>5</v>
      </c>
      <c r="AE60" s="8">
        <v>0</v>
      </c>
      <c r="AF60" s="8">
        <v>1</v>
      </c>
      <c r="AG60" s="8">
        <v>0</v>
      </c>
      <c r="AH60" s="8">
        <v>0</v>
      </c>
      <c r="AI60">
        <f t="shared" si="8"/>
        <v>70</v>
      </c>
      <c r="AS60"/>
      <c r="AT60"/>
      <c r="BA60" s="106"/>
    </row>
    <row r="61" spans="1:53">
      <c r="A61" s="23" t="s">
        <v>18</v>
      </c>
      <c r="B61" s="77">
        <v>4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1</v>
      </c>
      <c r="J61" s="77">
        <v>3</v>
      </c>
      <c r="K61" s="77">
        <v>2</v>
      </c>
      <c r="L61" s="77">
        <v>0</v>
      </c>
      <c r="M61" s="77">
        <v>1</v>
      </c>
      <c r="N61" s="77" t="s">
        <v>83</v>
      </c>
      <c r="O61" s="77">
        <v>0</v>
      </c>
      <c r="P61" s="77">
        <f t="shared" si="7"/>
        <v>10</v>
      </c>
      <c r="Q61" s="24" t="s">
        <v>132</v>
      </c>
      <c r="T61" s="23" t="s">
        <v>18</v>
      </c>
      <c r="U61" s="8">
        <v>38</v>
      </c>
      <c r="V61" s="8">
        <v>0</v>
      </c>
      <c r="W61" s="8">
        <v>0</v>
      </c>
      <c r="X61" s="8">
        <v>0</v>
      </c>
      <c r="Y61" s="1">
        <v>0</v>
      </c>
      <c r="Z61" s="8">
        <v>0</v>
      </c>
      <c r="AA61" s="8">
        <v>0</v>
      </c>
      <c r="AB61" s="8">
        <v>8</v>
      </c>
      <c r="AC61" s="8">
        <v>2</v>
      </c>
      <c r="AD61" s="8">
        <v>4</v>
      </c>
      <c r="AE61" s="8"/>
      <c r="AF61" s="8"/>
      <c r="AG61" s="8"/>
      <c r="AH61" s="8"/>
      <c r="AI61">
        <f t="shared" si="8"/>
        <v>52</v>
      </c>
      <c r="AS61"/>
      <c r="AT61"/>
      <c r="BA61" s="106"/>
    </row>
    <row r="62" spans="1:53">
      <c r="A62" s="23" t="s">
        <v>19</v>
      </c>
      <c r="B62" s="77">
        <v>23.5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113">
        <v>0</v>
      </c>
      <c r="I62" s="77">
        <v>0</v>
      </c>
      <c r="J62" s="77">
        <v>5</v>
      </c>
      <c r="K62" s="77">
        <v>2</v>
      </c>
      <c r="L62" s="77" t="s">
        <v>140</v>
      </c>
      <c r="M62" s="77" t="s">
        <v>140</v>
      </c>
      <c r="N62" s="77"/>
      <c r="O62" s="77">
        <v>0</v>
      </c>
      <c r="P62" s="77">
        <f t="shared" si="7"/>
        <v>30.5</v>
      </c>
      <c r="T62" s="23" t="s">
        <v>19</v>
      </c>
      <c r="U62" s="8">
        <f>55/2</f>
        <v>27.5</v>
      </c>
      <c r="V62" s="8">
        <f>55/2</f>
        <v>27.5</v>
      </c>
      <c r="W62" s="8">
        <v>0</v>
      </c>
      <c r="X62" s="8">
        <v>0</v>
      </c>
      <c r="Y62" s="1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/>
      <c r="AF62" s="8"/>
      <c r="AG62" s="8"/>
      <c r="AH62" s="8"/>
      <c r="AI62">
        <f t="shared" si="8"/>
        <v>55</v>
      </c>
      <c r="AS62"/>
      <c r="AT62"/>
      <c r="BA62" s="106"/>
    </row>
    <row r="63" spans="1:53">
      <c r="A63" s="23" t="s">
        <v>20</v>
      </c>
      <c r="B63" s="77">
        <v>5</v>
      </c>
      <c r="C63" s="77">
        <v>5</v>
      </c>
      <c r="D63" s="77">
        <v>0</v>
      </c>
      <c r="E63" s="77">
        <v>0</v>
      </c>
      <c r="F63" s="77">
        <v>0</v>
      </c>
      <c r="G63" s="115">
        <v>0</v>
      </c>
      <c r="H63" s="58">
        <v>1.5</v>
      </c>
      <c r="I63" s="77">
        <v>3</v>
      </c>
      <c r="J63" s="77">
        <v>4</v>
      </c>
      <c r="K63" s="77">
        <v>3</v>
      </c>
      <c r="L63" s="113" t="s">
        <v>140</v>
      </c>
      <c r="M63" s="113" t="s">
        <v>140</v>
      </c>
      <c r="N63" s="77"/>
      <c r="O63" s="77">
        <v>0</v>
      </c>
      <c r="P63" s="77">
        <f t="shared" si="7"/>
        <v>21.5</v>
      </c>
      <c r="T63" s="23" t="s">
        <v>20</v>
      </c>
      <c r="U63" s="8">
        <v>15</v>
      </c>
      <c r="V63" s="8">
        <v>0</v>
      </c>
      <c r="W63" s="77">
        <v>0</v>
      </c>
      <c r="X63" s="77">
        <v>0</v>
      </c>
      <c r="Y63" s="77">
        <v>0</v>
      </c>
      <c r="Z63" s="77">
        <v>0</v>
      </c>
      <c r="AA63" s="10">
        <v>1.5</v>
      </c>
      <c r="AB63" s="8">
        <v>3</v>
      </c>
      <c r="AC63" s="8">
        <v>3</v>
      </c>
      <c r="AD63" s="8">
        <v>4</v>
      </c>
      <c r="AE63" s="8"/>
      <c r="AF63" s="8"/>
      <c r="AG63" s="8"/>
      <c r="AH63" s="8"/>
      <c r="AI63">
        <f t="shared" si="8"/>
        <v>26.5</v>
      </c>
      <c r="AS63"/>
      <c r="AT63"/>
      <c r="BA63" s="106"/>
    </row>
    <row r="64" spans="1:53">
      <c r="A64" s="23" t="s">
        <v>21</v>
      </c>
      <c r="B64" s="77">
        <v>5</v>
      </c>
      <c r="C64" s="77">
        <v>5</v>
      </c>
      <c r="D64" s="77">
        <v>0</v>
      </c>
      <c r="E64" s="77">
        <v>0</v>
      </c>
      <c r="F64" s="77">
        <v>0</v>
      </c>
      <c r="G64" s="115">
        <v>0</v>
      </c>
      <c r="H64" s="77">
        <v>0</v>
      </c>
      <c r="I64" s="77">
        <v>0.4</v>
      </c>
      <c r="J64" s="77">
        <v>0.5</v>
      </c>
      <c r="K64" s="77">
        <v>2</v>
      </c>
      <c r="L64" s="113" t="s">
        <v>140</v>
      </c>
      <c r="M64" s="113" t="s">
        <v>140</v>
      </c>
      <c r="N64" s="77"/>
      <c r="O64" s="77">
        <v>0</v>
      </c>
      <c r="P64" s="77">
        <f t="shared" si="7"/>
        <v>12.9</v>
      </c>
      <c r="T64" s="23" t="s">
        <v>21</v>
      </c>
      <c r="U64" s="8">
        <v>10.5</v>
      </c>
      <c r="V64" s="8">
        <v>15</v>
      </c>
      <c r="W64" s="8">
        <v>0</v>
      </c>
      <c r="X64" s="8">
        <v>0</v>
      </c>
      <c r="Y64" s="1">
        <v>0</v>
      </c>
      <c r="Z64" s="8">
        <v>0</v>
      </c>
      <c r="AA64" s="8">
        <v>0</v>
      </c>
      <c r="AB64" s="8">
        <v>1.6</v>
      </c>
      <c r="AC64" s="8">
        <v>0</v>
      </c>
      <c r="AD64" s="8">
        <v>2.2599999999999998</v>
      </c>
      <c r="AE64" s="8"/>
      <c r="AF64" s="8"/>
      <c r="AG64" s="8"/>
      <c r="AH64" s="8"/>
      <c r="AI64">
        <f t="shared" si="8"/>
        <v>29.36</v>
      </c>
      <c r="AS64"/>
      <c r="AT64"/>
      <c r="BA64" s="106"/>
    </row>
    <row r="65" spans="1:53">
      <c r="A65" s="23" t="s">
        <v>23</v>
      </c>
      <c r="B65" s="77">
        <f>14.5/2</f>
        <v>7.25</v>
      </c>
      <c r="C65" s="77">
        <f>14.5/2</f>
        <v>7.25</v>
      </c>
      <c r="D65" s="77">
        <v>0</v>
      </c>
      <c r="E65" s="77">
        <v>0</v>
      </c>
      <c r="F65" s="77">
        <v>0</v>
      </c>
      <c r="G65" s="115">
        <v>0</v>
      </c>
      <c r="H65" s="80">
        <v>0</v>
      </c>
      <c r="I65" s="77">
        <v>3.5</v>
      </c>
      <c r="J65" s="77">
        <v>1.25</v>
      </c>
      <c r="K65" s="77">
        <v>1</v>
      </c>
      <c r="L65" s="77">
        <v>1.25</v>
      </c>
      <c r="M65" s="77">
        <v>1</v>
      </c>
      <c r="N65" s="77" t="s">
        <v>153</v>
      </c>
      <c r="O65" s="77">
        <v>0</v>
      </c>
      <c r="P65" s="77">
        <f t="shared" si="7"/>
        <v>20.25</v>
      </c>
      <c r="T65" s="23" t="s">
        <v>23</v>
      </c>
      <c r="U65" s="8">
        <v>8</v>
      </c>
      <c r="V65" s="8">
        <v>8</v>
      </c>
      <c r="W65" s="8">
        <v>0</v>
      </c>
      <c r="X65" s="77">
        <v>0</v>
      </c>
      <c r="Y65" s="77">
        <v>0</v>
      </c>
      <c r="Z65" s="77">
        <v>0</v>
      </c>
      <c r="AA65" s="77">
        <v>0</v>
      </c>
      <c r="AB65" s="8">
        <v>1.75</v>
      </c>
      <c r="AC65" s="8">
        <v>0.4</v>
      </c>
      <c r="AD65" s="8">
        <v>1.5</v>
      </c>
      <c r="AE65" s="8"/>
      <c r="AF65" s="8"/>
      <c r="AG65" s="8"/>
      <c r="AH65" s="8"/>
      <c r="AI65">
        <f t="shared" si="8"/>
        <v>19.649999999999999</v>
      </c>
      <c r="AS65"/>
      <c r="AT65"/>
      <c r="BA65" s="106"/>
    </row>
    <row r="66" spans="1:53">
      <c r="A66" s="23" t="s">
        <v>29</v>
      </c>
      <c r="B66" s="77">
        <v>6</v>
      </c>
      <c r="C66" s="77">
        <v>6</v>
      </c>
      <c r="D66" s="77">
        <v>0</v>
      </c>
      <c r="E66" s="77">
        <v>0</v>
      </c>
      <c r="F66" s="77">
        <v>0</v>
      </c>
      <c r="G66" s="115">
        <v>0</v>
      </c>
      <c r="H66" s="80">
        <v>4</v>
      </c>
      <c r="I66" s="77">
        <v>4</v>
      </c>
      <c r="J66" s="77">
        <v>8</v>
      </c>
      <c r="K66" s="77">
        <v>3</v>
      </c>
      <c r="L66" s="77">
        <v>0.75</v>
      </c>
      <c r="M66" s="77" t="s">
        <v>14</v>
      </c>
      <c r="N66" s="77"/>
      <c r="O66" s="77">
        <v>0</v>
      </c>
      <c r="P66" s="77">
        <f t="shared" si="7"/>
        <v>31</v>
      </c>
      <c r="Q66" s="24" t="s">
        <v>195</v>
      </c>
      <c r="T66" s="23" t="s">
        <v>29</v>
      </c>
      <c r="U66" s="8">
        <v>45</v>
      </c>
      <c r="V66" s="8">
        <v>45</v>
      </c>
      <c r="W66" s="8">
        <v>0</v>
      </c>
      <c r="X66" s="8">
        <v>0</v>
      </c>
      <c r="Y66" s="1">
        <v>0</v>
      </c>
      <c r="Z66" s="8">
        <v>0</v>
      </c>
      <c r="AA66" s="8">
        <v>0</v>
      </c>
      <c r="AB66" s="8">
        <v>2</v>
      </c>
      <c r="AC66" s="8">
        <v>2</v>
      </c>
      <c r="AD66" s="8">
        <v>3</v>
      </c>
      <c r="AE66" s="8"/>
      <c r="AF66" s="8"/>
      <c r="AG66" s="8"/>
      <c r="AH66" s="8"/>
      <c r="AI66">
        <f t="shared" si="8"/>
        <v>97</v>
      </c>
      <c r="AS66"/>
      <c r="AT66"/>
      <c r="BA66" s="106"/>
    </row>
    <row r="67" spans="1:53">
      <c r="A67" s="23" t="s">
        <v>30</v>
      </c>
      <c r="B67" s="77">
        <v>8.5</v>
      </c>
      <c r="C67" s="77">
        <v>8.5</v>
      </c>
      <c r="D67" s="77">
        <v>0</v>
      </c>
      <c r="E67" s="113">
        <v>0</v>
      </c>
      <c r="F67" s="113">
        <v>0</v>
      </c>
      <c r="G67" s="115">
        <v>0</v>
      </c>
      <c r="H67" s="77">
        <v>0</v>
      </c>
      <c r="I67" s="77">
        <v>0</v>
      </c>
      <c r="J67" s="77">
        <v>3</v>
      </c>
      <c r="K67" s="77">
        <v>6</v>
      </c>
      <c r="L67" s="77">
        <v>1</v>
      </c>
      <c r="M67" s="77"/>
      <c r="N67" s="77"/>
      <c r="O67" s="77">
        <v>0</v>
      </c>
      <c r="P67" s="77">
        <f t="shared" si="7"/>
        <v>26</v>
      </c>
      <c r="Q67" s="24" t="s">
        <v>205</v>
      </c>
      <c r="T67" s="23" t="s">
        <v>30</v>
      </c>
      <c r="U67" s="8">
        <f>48.5/2</f>
        <v>24.25</v>
      </c>
      <c r="V67" s="8">
        <f>48.5/2</f>
        <v>24.25</v>
      </c>
      <c r="W67" s="8">
        <v>0</v>
      </c>
      <c r="X67" s="8">
        <v>0</v>
      </c>
      <c r="Y67" s="8">
        <v>2.5</v>
      </c>
      <c r="Z67" s="8">
        <v>0</v>
      </c>
      <c r="AA67" s="8">
        <v>0</v>
      </c>
      <c r="AB67" s="8">
        <v>3</v>
      </c>
      <c r="AC67" s="8">
        <v>11</v>
      </c>
      <c r="AD67" s="8">
        <v>4.5</v>
      </c>
      <c r="AE67" s="8"/>
      <c r="AF67" s="8"/>
      <c r="AG67" s="8"/>
      <c r="AI67">
        <f t="shared" si="8"/>
        <v>69.5</v>
      </c>
      <c r="AS67"/>
      <c r="AT67"/>
    </row>
    <row r="68" spans="1:53">
      <c r="A68" s="76" t="s">
        <v>31</v>
      </c>
      <c r="B68" s="77">
        <f>22.8/4</f>
        <v>5.7</v>
      </c>
      <c r="C68" s="77">
        <f>22.8/4</f>
        <v>5.7</v>
      </c>
      <c r="D68" s="113">
        <v>0</v>
      </c>
      <c r="E68" s="113">
        <v>0</v>
      </c>
      <c r="F68" s="113">
        <v>0</v>
      </c>
      <c r="G68" s="115">
        <v>0</v>
      </c>
      <c r="H68" s="77">
        <v>0</v>
      </c>
      <c r="I68" s="77">
        <v>0</v>
      </c>
      <c r="J68" s="77">
        <f>2.5/2</f>
        <v>1.25</v>
      </c>
      <c r="K68" s="77">
        <f>1.18/2</f>
        <v>0.59</v>
      </c>
      <c r="L68" s="113" t="s">
        <v>140</v>
      </c>
      <c r="M68" s="113" t="s">
        <v>140</v>
      </c>
      <c r="N68" s="77"/>
      <c r="O68" s="77">
        <v>0</v>
      </c>
      <c r="P68" s="77">
        <f t="shared" si="7"/>
        <v>13.24</v>
      </c>
      <c r="T68" s="76" t="s">
        <v>31</v>
      </c>
      <c r="U68" s="58">
        <f>22.8/4</f>
        <v>5.7</v>
      </c>
      <c r="V68" s="58">
        <f>22.8/4</f>
        <v>5.7</v>
      </c>
      <c r="W68" s="58"/>
      <c r="X68" s="58"/>
      <c r="Y68" s="58"/>
      <c r="Z68" s="58"/>
      <c r="AA68" s="58"/>
      <c r="AB68" s="58"/>
      <c r="AC68" s="58">
        <f>2.5/2</f>
        <v>1.25</v>
      </c>
      <c r="AD68" s="58">
        <f>1.18/2</f>
        <v>0.59</v>
      </c>
      <c r="AE68" s="8"/>
      <c r="AF68" s="8"/>
      <c r="AG68" s="8"/>
      <c r="AI68">
        <f t="shared" si="8"/>
        <v>13.24</v>
      </c>
      <c r="AS68"/>
      <c r="AT68"/>
    </row>
    <row r="69" spans="1:53">
      <c r="A69" s="76" t="s">
        <v>32</v>
      </c>
      <c r="B69" s="83">
        <f>51.9/4</f>
        <v>12.975</v>
      </c>
      <c r="C69" s="83">
        <f>51.9/4</f>
        <v>12.975</v>
      </c>
      <c r="D69" s="113">
        <v>0</v>
      </c>
      <c r="E69" s="113">
        <v>0</v>
      </c>
      <c r="F69" s="113">
        <v>0</v>
      </c>
      <c r="G69" s="115">
        <v>0</v>
      </c>
      <c r="H69" s="77">
        <v>0</v>
      </c>
      <c r="I69" s="77">
        <v>0</v>
      </c>
      <c r="J69" s="77">
        <f>6.8/2</f>
        <v>3.4</v>
      </c>
      <c r="K69" s="77">
        <v>0</v>
      </c>
      <c r="L69" s="113" t="s">
        <v>140</v>
      </c>
      <c r="M69" s="113" t="s">
        <v>140</v>
      </c>
      <c r="N69" s="77"/>
      <c r="O69" s="77">
        <v>0</v>
      </c>
      <c r="P69" s="77">
        <f t="shared" si="7"/>
        <v>29.349999999999998</v>
      </c>
      <c r="T69" s="76" t="s">
        <v>32</v>
      </c>
      <c r="U69" s="83">
        <f>51.9/4</f>
        <v>12.975</v>
      </c>
      <c r="V69" s="83">
        <f>51.9/4</f>
        <v>12.975</v>
      </c>
      <c r="W69" s="58"/>
      <c r="X69" s="58"/>
      <c r="Y69" s="58"/>
      <c r="Z69" s="58"/>
      <c r="AA69" s="58"/>
      <c r="AB69" s="58"/>
      <c r="AC69" s="102">
        <f>6.8/2</f>
        <v>3.4</v>
      </c>
      <c r="AD69" s="58"/>
      <c r="AE69" s="8"/>
      <c r="AF69" s="8"/>
      <c r="AG69" s="8"/>
      <c r="AI69">
        <f t="shared" si="8"/>
        <v>29.349999999999998</v>
      </c>
      <c r="AS69"/>
      <c r="AT69"/>
    </row>
    <row r="70" spans="1:53">
      <c r="A70" s="76" t="s">
        <v>33</v>
      </c>
      <c r="B70" s="83">
        <f>18.35/4</f>
        <v>4.5875000000000004</v>
      </c>
      <c r="C70" s="83">
        <f>18.35/4</f>
        <v>4.5875000000000004</v>
      </c>
      <c r="D70" s="113">
        <v>0</v>
      </c>
      <c r="E70" s="113">
        <v>0</v>
      </c>
      <c r="F70" s="113">
        <v>0</v>
      </c>
      <c r="G70" s="115">
        <v>0</v>
      </c>
      <c r="H70" s="77">
        <v>0</v>
      </c>
      <c r="I70" s="77">
        <f>2/2</f>
        <v>1</v>
      </c>
      <c r="J70" s="77">
        <f>8.8/2</f>
        <v>4.4000000000000004</v>
      </c>
      <c r="K70" s="83">
        <f>2.79/2</f>
        <v>1.395</v>
      </c>
      <c r="L70" s="113" t="s">
        <v>140</v>
      </c>
      <c r="M70" s="113" t="s">
        <v>140</v>
      </c>
      <c r="N70" s="77"/>
      <c r="O70" s="77">
        <v>0</v>
      </c>
      <c r="P70" s="77">
        <f t="shared" si="7"/>
        <v>15.97</v>
      </c>
      <c r="Q70"/>
      <c r="T70" s="76" t="s">
        <v>33</v>
      </c>
      <c r="U70" s="108">
        <f>18.35/4</f>
        <v>4.5875000000000004</v>
      </c>
      <c r="V70" s="108">
        <f>18.35/4</f>
        <v>4.5875000000000004</v>
      </c>
      <c r="W70" s="58"/>
      <c r="X70" s="58"/>
      <c r="Y70" s="58"/>
      <c r="Z70" s="58"/>
      <c r="AA70" s="58"/>
      <c r="AB70" s="58">
        <f>2/2</f>
        <v>1</v>
      </c>
      <c r="AC70" s="58">
        <f>8.8/2</f>
        <v>4.4000000000000004</v>
      </c>
      <c r="AD70" s="108">
        <f>2.79/2</f>
        <v>1.395</v>
      </c>
      <c r="AE70" s="8"/>
      <c r="AF70" s="8"/>
      <c r="AG70" s="8"/>
      <c r="AI70">
        <f t="shared" si="8"/>
        <v>15.97</v>
      </c>
      <c r="AS70"/>
      <c r="AT70"/>
    </row>
    <row r="71" spans="1:53">
      <c r="A71" s="76" t="s">
        <v>34</v>
      </c>
      <c r="B71" s="77">
        <f>(5/6)*22.5</f>
        <v>18.75</v>
      </c>
      <c r="C71" s="77">
        <f>(1/6)*22.5</f>
        <v>3.75</v>
      </c>
      <c r="D71" s="77">
        <v>2.5</v>
      </c>
      <c r="E71" s="77">
        <v>0</v>
      </c>
      <c r="F71" s="77">
        <v>0</v>
      </c>
      <c r="G71" s="115">
        <v>0</v>
      </c>
      <c r="H71" s="77">
        <v>2</v>
      </c>
      <c r="I71" s="77">
        <v>2</v>
      </c>
      <c r="J71" s="77">
        <v>0.5</v>
      </c>
      <c r="K71" s="77">
        <v>2</v>
      </c>
      <c r="L71" s="113" t="s">
        <v>140</v>
      </c>
      <c r="M71" s="113" t="s">
        <v>140</v>
      </c>
      <c r="N71" s="77"/>
      <c r="O71" s="77">
        <v>0</v>
      </c>
      <c r="P71" s="77">
        <f t="shared" si="7"/>
        <v>31.5</v>
      </c>
      <c r="Q71" t="s">
        <v>215</v>
      </c>
      <c r="T71" s="76" t="s">
        <v>34</v>
      </c>
      <c r="U71" s="8">
        <v>3</v>
      </c>
      <c r="V71" s="8">
        <v>3</v>
      </c>
      <c r="W71" s="8">
        <v>4</v>
      </c>
      <c r="X71" s="8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>
        <f t="shared" si="8"/>
        <v>10</v>
      </c>
      <c r="AS71"/>
      <c r="AT71"/>
    </row>
    <row r="72" spans="1:53">
      <c r="A72" s="76" t="s">
        <v>35</v>
      </c>
      <c r="B72" s="77">
        <f>19/2</f>
        <v>9.5</v>
      </c>
      <c r="C72" s="77">
        <f>15/2</f>
        <v>7.5</v>
      </c>
      <c r="D72" s="77">
        <v>0</v>
      </c>
      <c r="E72" s="77">
        <v>0</v>
      </c>
      <c r="F72" s="77">
        <v>0</v>
      </c>
      <c r="G72" s="115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f t="shared" si="7"/>
        <v>17</v>
      </c>
      <c r="Q72" t="s">
        <v>216</v>
      </c>
      <c r="T72" s="76" t="s">
        <v>35</v>
      </c>
      <c r="U72" s="8">
        <f>19/2</f>
        <v>9.5</v>
      </c>
      <c r="V72" s="8">
        <f>15/2</f>
        <v>7.5</v>
      </c>
      <c r="W72" s="8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8">
        <v>2.5</v>
      </c>
      <c r="AE72" s="77">
        <v>0</v>
      </c>
      <c r="AF72" s="77">
        <v>0</v>
      </c>
      <c r="AG72" s="77">
        <v>0</v>
      </c>
      <c r="AH72" s="77">
        <v>0</v>
      </c>
      <c r="AI72">
        <f t="shared" si="8"/>
        <v>19.5</v>
      </c>
      <c r="AS72"/>
      <c r="AT72"/>
    </row>
    <row r="73" spans="1:53">
      <c r="A73" s="76" t="s">
        <v>36</v>
      </c>
      <c r="B73" s="77">
        <v>10</v>
      </c>
      <c r="C73" s="77">
        <v>10</v>
      </c>
      <c r="D73" s="77">
        <v>0</v>
      </c>
      <c r="E73" s="77">
        <v>0</v>
      </c>
      <c r="F73" s="77">
        <v>0</v>
      </c>
      <c r="G73" s="115">
        <v>0</v>
      </c>
      <c r="H73" s="77">
        <v>0</v>
      </c>
      <c r="I73" s="77">
        <v>3.5</v>
      </c>
      <c r="J73" s="77">
        <v>6</v>
      </c>
      <c r="K73" s="77">
        <v>7.5</v>
      </c>
      <c r="L73" s="113" t="s">
        <v>140</v>
      </c>
      <c r="M73" s="113" t="s">
        <v>140</v>
      </c>
      <c r="N73" s="77">
        <v>0</v>
      </c>
      <c r="O73" s="77">
        <v>0</v>
      </c>
      <c r="P73" s="77">
        <f t="shared" si="7"/>
        <v>37</v>
      </c>
      <c r="Q73"/>
      <c r="T73" s="76" t="s">
        <v>36</v>
      </c>
      <c r="U73" s="8">
        <f>64/2</f>
        <v>32</v>
      </c>
      <c r="V73" s="8">
        <f>64/2</f>
        <v>32</v>
      </c>
      <c r="W73" s="8">
        <v>0</v>
      </c>
      <c r="X73" s="8">
        <v>0</v>
      </c>
      <c r="Y73" s="8">
        <v>0</v>
      </c>
      <c r="Z73" s="8">
        <v>0</v>
      </c>
      <c r="AA73" s="8">
        <v>3.4</v>
      </c>
      <c r="AB73" s="8">
        <v>1</v>
      </c>
      <c r="AC73" s="8">
        <v>2</v>
      </c>
      <c r="AD73" s="8">
        <v>3</v>
      </c>
      <c r="AE73" s="8">
        <v>0</v>
      </c>
      <c r="AF73" s="8">
        <v>0</v>
      </c>
      <c r="AG73" s="8">
        <v>0</v>
      </c>
      <c r="AH73" s="69">
        <v>0</v>
      </c>
      <c r="AI73">
        <f t="shared" si="8"/>
        <v>73.400000000000006</v>
      </c>
      <c r="AS73"/>
      <c r="AT73"/>
    </row>
    <row r="74" spans="1:53">
      <c r="A74" s="76" t="s">
        <v>37</v>
      </c>
      <c r="B74" s="77">
        <v>3</v>
      </c>
      <c r="C74" s="77">
        <v>7</v>
      </c>
      <c r="D74" s="77">
        <v>8</v>
      </c>
      <c r="E74" s="77">
        <v>0</v>
      </c>
      <c r="F74" s="77">
        <v>0</v>
      </c>
      <c r="G74" s="115">
        <v>0</v>
      </c>
      <c r="H74" s="77">
        <v>0</v>
      </c>
      <c r="I74" s="77">
        <v>4</v>
      </c>
      <c r="J74" s="77">
        <v>2</v>
      </c>
      <c r="K74" s="77">
        <v>5</v>
      </c>
      <c r="L74" s="77">
        <v>0</v>
      </c>
      <c r="M74" s="77">
        <v>0</v>
      </c>
      <c r="N74" s="77">
        <v>0</v>
      </c>
      <c r="O74" s="77">
        <v>0</v>
      </c>
      <c r="P74" s="77">
        <f t="shared" si="7"/>
        <v>29</v>
      </c>
      <c r="Q74"/>
      <c r="T74" s="76" t="s">
        <v>37</v>
      </c>
      <c r="U74" s="58"/>
      <c r="V74" s="58"/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2</v>
      </c>
      <c r="AC74" s="8">
        <v>3</v>
      </c>
      <c r="AD74" s="8">
        <v>1</v>
      </c>
      <c r="AE74" s="8">
        <v>0</v>
      </c>
      <c r="AF74" s="8">
        <v>0</v>
      </c>
      <c r="AG74" s="8">
        <v>0</v>
      </c>
      <c r="AH74" s="69">
        <v>0</v>
      </c>
      <c r="AI74">
        <f t="shared" si="8"/>
        <v>6</v>
      </c>
      <c r="AS74"/>
      <c r="AT74"/>
    </row>
    <row r="75" spans="1:53">
      <c r="A75" s="76" t="s">
        <v>38</v>
      </c>
      <c r="B75" s="77">
        <v>2.74</v>
      </c>
      <c r="C75" s="77">
        <v>0</v>
      </c>
      <c r="D75" s="77">
        <v>0</v>
      </c>
      <c r="E75" s="77">
        <v>0</v>
      </c>
      <c r="F75" s="77">
        <v>0</v>
      </c>
      <c r="G75" s="115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f t="shared" si="7"/>
        <v>2.74</v>
      </c>
      <c r="Q75" t="s">
        <v>218</v>
      </c>
      <c r="T75" s="76" t="s">
        <v>38</v>
      </c>
      <c r="U75" s="8">
        <f>29/2</f>
        <v>14.5</v>
      </c>
      <c r="V75" s="8">
        <f>29/2</f>
        <v>14.5</v>
      </c>
      <c r="W75" s="8">
        <v>2</v>
      </c>
      <c r="X75" s="8">
        <v>0</v>
      </c>
      <c r="Y75" s="8">
        <v>0</v>
      </c>
      <c r="Z75" s="8">
        <v>0</v>
      </c>
      <c r="AA75" s="8">
        <v>0</v>
      </c>
      <c r="AB75" s="8">
        <v>5</v>
      </c>
      <c r="AC75" s="8">
        <v>0</v>
      </c>
      <c r="AD75" s="8">
        <v>10</v>
      </c>
      <c r="AE75" s="8">
        <v>0</v>
      </c>
      <c r="AF75" s="8">
        <v>0</v>
      </c>
      <c r="AG75" s="8">
        <v>0</v>
      </c>
      <c r="AH75" s="69">
        <v>0</v>
      </c>
      <c r="AI75">
        <f t="shared" si="8"/>
        <v>46</v>
      </c>
      <c r="AJ75" t="s">
        <v>245</v>
      </c>
      <c r="AS75"/>
      <c r="AT75"/>
    </row>
    <row r="76" spans="1:53">
      <c r="A76" s="23" t="s">
        <v>39</v>
      </c>
      <c r="B76" s="1">
        <v>12</v>
      </c>
      <c r="C76" s="1">
        <v>0</v>
      </c>
      <c r="D76" s="1">
        <v>0</v>
      </c>
      <c r="E76" s="1">
        <v>0</v>
      </c>
      <c r="F76" s="1">
        <v>0</v>
      </c>
      <c r="G76" s="115">
        <v>0</v>
      </c>
      <c r="H76" s="1">
        <v>0</v>
      </c>
      <c r="I76" s="1">
        <v>0.5</v>
      </c>
      <c r="J76" s="1">
        <v>1</v>
      </c>
      <c r="K76" s="1">
        <v>0</v>
      </c>
      <c r="L76" s="113" t="s">
        <v>140</v>
      </c>
      <c r="M76" s="113" t="s">
        <v>140</v>
      </c>
      <c r="P76" s="101">
        <f>SUM(B76:K76)</f>
        <v>13.5</v>
      </c>
      <c r="T76" s="23" t="s">
        <v>39</v>
      </c>
      <c r="U76" s="8">
        <v>7.5</v>
      </c>
      <c r="V76" s="8">
        <v>40</v>
      </c>
      <c r="W76" s="8">
        <v>2.5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4</v>
      </c>
      <c r="AD76" s="8">
        <v>3</v>
      </c>
      <c r="AE76" s="8">
        <v>0</v>
      </c>
      <c r="AF76" s="8">
        <v>0</v>
      </c>
      <c r="AG76" s="8">
        <v>0</v>
      </c>
      <c r="AH76" s="101">
        <v>0</v>
      </c>
      <c r="AI76">
        <f>SUM(U76:AD76)</f>
        <v>57</v>
      </c>
      <c r="AS76"/>
      <c r="AT76"/>
    </row>
    <row r="77" spans="1:53" ht="15.75" thickBot="1">
      <c r="A77" s="23" t="s">
        <v>40</v>
      </c>
      <c r="B77" s="83">
        <f>22/3</f>
        <v>7.333333333333333</v>
      </c>
      <c r="C77" s="83">
        <f>22*2/3</f>
        <v>14.666666666666666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2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03">
        <f>SUM(B77:O77)</f>
        <v>25</v>
      </c>
      <c r="T77" s="23" t="s">
        <v>40</v>
      </c>
      <c r="U77" s="83">
        <f>5/3</f>
        <v>1.6666666666666667</v>
      </c>
      <c r="V77" s="83">
        <f>5*2/3</f>
        <v>3.3333333333333335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1</v>
      </c>
      <c r="AC77" s="8">
        <v>0.5</v>
      </c>
      <c r="AD77" s="8">
        <v>3</v>
      </c>
      <c r="AE77" s="8">
        <v>0</v>
      </c>
      <c r="AF77" s="8">
        <v>0</v>
      </c>
      <c r="AG77" s="8">
        <v>0</v>
      </c>
      <c r="AH77" s="103">
        <v>0</v>
      </c>
      <c r="AI77" s="110">
        <f>SUM(U77:AH77)</f>
        <v>9.5</v>
      </c>
      <c r="AS77"/>
      <c r="AT77"/>
    </row>
    <row r="78" spans="1:53" ht="16.5" thickBot="1">
      <c r="A78" s="30" t="s">
        <v>104</v>
      </c>
      <c r="B78" s="114">
        <f>SUM(B58:B77)</f>
        <v>165.83583333333334</v>
      </c>
      <c r="C78" s="114">
        <f t="shared" ref="C78:L78" si="9">SUM(C58:C77)</f>
        <v>105.42916666666667</v>
      </c>
      <c r="D78" s="114">
        <f>SUM(D58:D77)</f>
        <v>10.5</v>
      </c>
      <c r="E78" s="114">
        <f t="shared" si="9"/>
        <v>0</v>
      </c>
      <c r="F78" s="114">
        <f t="shared" si="9"/>
        <v>0</v>
      </c>
      <c r="G78" s="114">
        <f t="shared" si="9"/>
        <v>0</v>
      </c>
      <c r="H78" s="114">
        <f t="shared" si="9"/>
        <v>8</v>
      </c>
      <c r="I78" s="114">
        <f t="shared" si="9"/>
        <v>24.4</v>
      </c>
      <c r="J78" s="114">
        <f t="shared" si="9"/>
        <v>60.3</v>
      </c>
      <c r="K78" s="114">
        <f t="shared" si="9"/>
        <v>41.484999999999999</v>
      </c>
      <c r="L78" s="114">
        <f t="shared" si="9"/>
        <v>4.5</v>
      </c>
      <c r="M78" s="114"/>
      <c r="N78" s="114"/>
      <c r="O78" s="114"/>
      <c r="P78" s="114"/>
      <c r="T78" s="30" t="s">
        <v>104</v>
      </c>
      <c r="U78" s="28">
        <f>SUM(U58:U77)</f>
        <v>324.57916666666665</v>
      </c>
      <c r="V78" s="28">
        <f t="shared" ref="V78:AD78" si="10">SUM(V58:V77)</f>
        <v>260.44583333333327</v>
      </c>
      <c r="W78" s="28">
        <f t="shared" si="10"/>
        <v>8.5</v>
      </c>
      <c r="X78" s="28">
        <f t="shared" si="10"/>
        <v>0</v>
      </c>
      <c r="Y78" s="28">
        <f t="shared" si="10"/>
        <v>2.5</v>
      </c>
      <c r="Z78" s="28">
        <f t="shared" si="10"/>
        <v>0</v>
      </c>
      <c r="AA78" s="28">
        <f t="shared" si="10"/>
        <v>4.9000000000000004</v>
      </c>
      <c r="AB78" s="28">
        <f t="shared" si="10"/>
        <v>29.35</v>
      </c>
      <c r="AC78" s="28">
        <f t="shared" si="10"/>
        <v>42.949999999999996</v>
      </c>
      <c r="AD78" s="28">
        <f t="shared" si="10"/>
        <v>53.744999999999997</v>
      </c>
      <c r="AE78" s="28"/>
      <c r="AF78" s="28"/>
      <c r="AG78" s="29"/>
      <c r="AS78"/>
      <c r="AT78"/>
    </row>
    <row r="79" spans="1:53">
      <c r="B79" t="s">
        <v>93</v>
      </c>
      <c r="C79"/>
      <c r="D79"/>
      <c r="G79"/>
      <c r="H79"/>
      <c r="I79"/>
      <c r="L79"/>
      <c r="M79"/>
      <c r="N79"/>
      <c r="O79"/>
      <c r="P79"/>
      <c r="T79"/>
      <c r="U79"/>
      <c r="V79" t="s">
        <v>93</v>
      </c>
      <c r="Y79"/>
      <c r="Z79"/>
      <c r="AC79"/>
      <c r="AD79"/>
      <c r="AE79"/>
      <c r="AS79"/>
      <c r="AT79"/>
    </row>
    <row r="80" spans="1:53" ht="15.75" thickBot="1">
      <c r="B80"/>
      <c r="C80"/>
      <c r="D80"/>
      <c r="G80"/>
      <c r="H80"/>
      <c r="I80"/>
      <c r="L80"/>
      <c r="M80"/>
      <c r="N80"/>
      <c r="O80"/>
      <c r="P80"/>
      <c r="T80"/>
      <c r="U80"/>
      <c r="V80"/>
      <c r="Y80"/>
      <c r="Z80"/>
      <c r="AC80"/>
      <c r="AD80"/>
      <c r="AE80"/>
      <c r="AS80"/>
      <c r="AT80"/>
    </row>
    <row r="81" spans="1:60" ht="16.5" thickBot="1">
      <c r="C81"/>
      <c r="D81"/>
      <c r="G81"/>
      <c r="L81"/>
      <c r="M81"/>
      <c r="S81" s="124" t="s">
        <v>73</v>
      </c>
      <c r="T81" s="125"/>
      <c r="U81" s="125"/>
      <c r="V81" s="125"/>
      <c r="W81" s="125"/>
      <c r="X81" s="125"/>
      <c r="Y81" s="125"/>
      <c r="Z81" s="125"/>
      <c r="AA81" s="126"/>
      <c r="AC81"/>
      <c r="AD81"/>
      <c r="AE81"/>
      <c r="AF81" s="14"/>
      <c r="AS81"/>
      <c r="AT81"/>
    </row>
    <row r="82" spans="1:60" ht="15.75" customHeight="1" thickBot="1">
      <c r="B82"/>
      <c r="C82"/>
      <c r="D82"/>
      <c r="G82"/>
      <c r="L82"/>
      <c r="M82"/>
      <c r="T82" s="147" t="s">
        <v>76</v>
      </c>
      <c r="U82" s="147"/>
      <c r="V82" s="147"/>
      <c r="W82" s="147"/>
      <c r="X82" s="147" t="s">
        <v>74</v>
      </c>
      <c r="Y82" s="147"/>
      <c r="Z82" s="147"/>
      <c r="AA82" s="147"/>
      <c r="AC82" s="124" t="s">
        <v>78</v>
      </c>
      <c r="AD82" s="125"/>
      <c r="AE82" s="125"/>
      <c r="AF82" s="125"/>
      <c r="AG82" s="126"/>
      <c r="AH82" s="15"/>
      <c r="AS82"/>
      <c r="AT82"/>
    </row>
    <row r="83" spans="1:60" ht="30.75" customHeight="1" thickBot="1">
      <c r="A83" s="129" t="s">
        <v>72</v>
      </c>
      <c r="B83" s="130"/>
      <c r="C83" s="130"/>
      <c r="D83" s="130"/>
      <c r="E83" s="130"/>
      <c r="F83" s="130"/>
      <c r="G83" s="130"/>
      <c r="H83" s="131"/>
      <c r="J83" s="129" t="s">
        <v>97</v>
      </c>
      <c r="K83" s="130"/>
      <c r="L83" s="130"/>
      <c r="M83" s="130"/>
      <c r="N83" s="130"/>
      <c r="O83" s="130"/>
      <c r="P83" s="130"/>
      <c r="Q83" s="131"/>
      <c r="T83" s="139" t="s">
        <v>75</v>
      </c>
      <c r="U83" s="139"/>
      <c r="V83" s="139" t="s">
        <v>229</v>
      </c>
      <c r="W83" s="139"/>
      <c r="X83" s="140" t="s">
        <v>75</v>
      </c>
      <c r="Y83" s="140"/>
      <c r="Z83" s="139" t="s">
        <v>231</v>
      </c>
      <c r="AA83" s="139"/>
      <c r="AC83"/>
      <c r="AD83" s="144" t="s">
        <v>75</v>
      </c>
      <c r="AE83" s="145"/>
      <c r="AF83" s="146"/>
      <c r="AG83" s="66" t="s">
        <v>79</v>
      </c>
      <c r="AH83" s="16"/>
      <c r="AI83" s="124" t="s">
        <v>81</v>
      </c>
      <c r="AJ83" s="125"/>
      <c r="AK83" s="126"/>
      <c r="AM83" s="124" t="s">
        <v>84</v>
      </c>
      <c r="AN83" s="125"/>
      <c r="AO83" s="125"/>
      <c r="AP83" s="126"/>
      <c r="AR83" s="129" t="s">
        <v>116</v>
      </c>
      <c r="AS83" s="130"/>
      <c r="AT83" s="130"/>
      <c r="AU83" s="130"/>
      <c r="AV83" s="130"/>
      <c r="AW83" s="130"/>
      <c r="AX83" s="131"/>
      <c r="AZ83" s="129" t="s">
        <v>99</v>
      </c>
      <c r="BA83" s="130"/>
      <c r="BB83" s="131"/>
      <c r="BD83" s="141" t="s">
        <v>117</v>
      </c>
      <c r="BE83" s="142"/>
      <c r="BF83" s="143"/>
    </row>
    <row r="84" spans="1:60" ht="60" customHeight="1">
      <c r="B84" s="19" t="s">
        <v>110</v>
      </c>
      <c r="C84" s="20" t="s">
        <v>102</v>
      </c>
      <c r="D84" s="20" t="s">
        <v>111</v>
      </c>
      <c r="E84" s="20" t="s">
        <v>112</v>
      </c>
      <c r="F84" s="20" t="s">
        <v>113</v>
      </c>
      <c r="G84" s="21" t="s">
        <v>61</v>
      </c>
      <c r="H84" s="22" t="s">
        <v>62</v>
      </c>
      <c r="K84" s="63" t="s">
        <v>110</v>
      </c>
      <c r="L84" s="64" t="s">
        <v>102</v>
      </c>
      <c r="M84" s="64" t="s">
        <v>111</v>
      </c>
      <c r="N84" s="64" t="s">
        <v>112</v>
      </c>
      <c r="O84" s="64" t="s">
        <v>113</v>
      </c>
      <c r="P84" s="6" t="s">
        <v>61</v>
      </c>
      <c r="Q84" s="73" t="s">
        <v>62</v>
      </c>
      <c r="T84" s="140" t="s">
        <v>98</v>
      </c>
      <c r="U84" s="140"/>
      <c r="V84" s="70" t="s">
        <v>230</v>
      </c>
      <c r="W84" s="93" t="s">
        <v>260</v>
      </c>
      <c r="X84" s="92" t="s">
        <v>71</v>
      </c>
      <c r="Y84" s="92" t="s">
        <v>77</v>
      </c>
      <c r="Z84" s="70" t="s">
        <v>227</v>
      </c>
      <c r="AA84" s="70" t="s">
        <v>228</v>
      </c>
      <c r="AC84"/>
      <c r="AD84" s="70" t="s">
        <v>71</v>
      </c>
      <c r="AE84" s="70" t="s">
        <v>77</v>
      </c>
      <c r="AF84" s="70" t="s">
        <v>234</v>
      </c>
      <c r="AG84" s="92" t="s">
        <v>80</v>
      </c>
      <c r="AH84" s="12"/>
      <c r="AI84" s="69"/>
      <c r="AJ84" s="72" t="s">
        <v>82</v>
      </c>
      <c r="AK84" s="73" t="s">
        <v>134</v>
      </c>
      <c r="AL84" s="69"/>
      <c r="AM84" s="69"/>
      <c r="AN84" s="72" t="s">
        <v>82</v>
      </c>
      <c r="AO84" s="6" t="s">
        <v>83</v>
      </c>
      <c r="AP84" s="73" t="s">
        <v>85</v>
      </c>
      <c r="AS84" s="63" t="s">
        <v>86</v>
      </c>
      <c r="AT84" s="64" t="s">
        <v>87</v>
      </c>
      <c r="AU84" s="64" t="s">
        <v>88</v>
      </c>
      <c r="AV84" s="64" t="s">
        <v>89</v>
      </c>
      <c r="AW84" s="64" t="s">
        <v>90</v>
      </c>
      <c r="AX84" s="65" t="s">
        <v>108</v>
      </c>
      <c r="BA84" s="63" t="s">
        <v>100</v>
      </c>
      <c r="BB84" s="65" t="s">
        <v>101</v>
      </c>
      <c r="BE84" s="78" t="s">
        <v>100</v>
      </c>
      <c r="BF84" s="79" t="s">
        <v>129</v>
      </c>
    </row>
    <row r="85" spans="1:60" ht="52.5" customHeight="1">
      <c r="A85" s="23" t="s">
        <v>15</v>
      </c>
      <c r="B85" s="2" t="s">
        <v>71</v>
      </c>
      <c r="C85" s="62" t="s">
        <v>140</v>
      </c>
      <c r="D85" s="62" t="s">
        <v>140</v>
      </c>
      <c r="E85" s="62" t="s">
        <v>140</v>
      </c>
      <c r="F85" s="62" t="s">
        <v>140</v>
      </c>
      <c r="G85" s="69" t="s">
        <v>140</v>
      </c>
      <c r="H85" s="69" t="s">
        <v>140</v>
      </c>
      <c r="J85" s="23" t="s">
        <v>15</v>
      </c>
      <c r="K85" s="2" t="s">
        <v>71</v>
      </c>
      <c r="L85" s="62" t="s">
        <v>140</v>
      </c>
      <c r="M85" s="62" t="s">
        <v>140</v>
      </c>
      <c r="N85" s="62" t="s">
        <v>140</v>
      </c>
      <c r="O85" s="62" t="s">
        <v>140</v>
      </c>
      <c r="P85" s="62" t="s">
        <v>140</v>
      </c>
      <c r="Q85" s="62" t="s">
        <v>140</v>
      </c>
      <c r="S85" s="23" t="s">
        <v>15</v>
      </c>
      <c r="T85" s="132" t="s">
        <v>118</v>
      </c>
      <c r="U85" s="132"/>
      <c r="V85" s="69" t="s">
        <v>140</v>
      </c>
      <c r="W85" s="69"/>
      <c r="X85" s="1">
        <v>1</v>
      </c>
      <c r="Y85" s="1">
        <v>0</v>
      </c>
      <c r="Z85" s="61"/>
      <c r="AA85" s="69">
        <f>(0.5+0.75)/2</f>
        <v>0.625</v>
      </c>
      <c r="AC85" s="23" t="s">
        <v>15</v>
      </c>
      <c r="AD85" s="69">
        <v>1</v>
      </c>
      <c r="AE85" s="69">
        <v>0</v>
      </c>
      <c r="AF85" s="69">
        <v>1</v>
      </c>
      <c r="AG85" s="69">
        <v>1</v>
      </c>
      <c r="AH85" s="17"/>
      <c r="AI85" s="23" t="s">
        <v>15</v>
      </c>
      <c r="AJ85" s="69">
        <v>0</v>
      </c>
      <c r="AK85" s="69">
        <v>1</v>
      </c>
      <c r="AM85" s="23" t="s">
        <v>15</v>
      </c>
      <c r="AN85" s="69">
        <v>1</v>
      </c>
      <c r="AO85" s="69">
        <v>0</v>
      </c>
      <c r="AP85" s="69"/>
      <c r="AR85" s="23" t="s">
        <v>15</v>
      </c>
      <c r="AS85" s="62" t="s">
        <v>105</v>
      </c>
      <c r="AT85" s="62" t="s">
        <v>106</v>
      </c>
      <c r="AU85" s="62" t="s">
        <v>107</v>
      </c>
      <c r="AV85" s="62" t="s">
        <v>102</v>
      </c>
      <c r="AW85" s="62" t="s">
        <v>102</v>
      </c>
      <c r="AX85" s="62" t="s">
        <v>109</v>
      </c>
      <c r="AZ85" s="23" t="s">
        <v>15</v>
      </c>
      <c r="BA85" s="62" t="s">
        <v>102</v>
      </c>
      <c r="BB85" s="62" t="s">
        <v>103</v>
      </c>
      <c r="BD85" s="23" t="s">
        <v>15</v>
      </c>
      <c r="BE85" s="62"/>
      <c r="BF85" s="62"/>
    </row>
    <row r="86" spans="1:60" ht="90">
      <c r="A86" s="23" t="s">
        <v>16</v>
      </c>
      <c r="B86" s="62" t="s">
        <v>140</v>
      </c>
      <c r="C86" s="2" t="s">
        <v>114</v>
      </c>
      <c r="D86" s="62" t="s">
        <v>140</v>
      </c>
      <c r="E86" s="2" t="s">
        <v>115</v>
      </c>
      <c r="F86" s="62" t="s">
        <v>140</v>
      </c>
      <c r="G86" s="69" t="s">
        <v>140</v>
      </c>
      <c r="H86" s="62" t="s">
        <v>141</v>
      </c>
      <c r="J86" s="23" t="s">
        <v>16</v>
      </c>
      <c r="K86" s="62" t="s">
        <v>140</v>
      </c>
      <c r="L86" s="2" t="s">
        <v>114</v>
      </c>
      <c r="M86" s="62" t="s">
        <v>140</v>
      </c>
      <c r="N86" s="2" t="s">
        <v>115</v>
      </c>
      <c r="O86" s="62" t="s">
        <v>140</v>
      </c>
      <c r="P86" s="62" t="s">
        <v>140</v>
      </c>
      <c r="Q86" s="62" t="s">
        <v>140</v>
      </c>
      <c r="S86" s="76" t="s">
        <v>16</v>
      </c>
      <c r="T86" s="133" t="s">
        <v>119</v>
      </c>
      <c r="U86" s="133"/>
      <c r="V86" s="1">
        <v>0</v>
      </c>
      <c r="W86" s="71">
        <v>30</v>
      </c>
      <c r="X86" s="2">
        <v>0</v>
      </c>
      <c r="Y86" s="2">
        <v>0</v>
      </c>
      <c r="Z86" s="71"/>
      <c r="AA86" s="69"/>
      <c r="AC86" s="23" t="s">
        <v>16</v>
      </c>
      <c r="AD86" s="69">
        <v>0</v>
      </c>
      <c r="AE86" s="69">
        <v>1</v>
      </c>
      <c r="AF86" s="62">
        <v>1</v>
      </c>
      <c r="AG86" s="69">
        <v>1</v>
      </c>
      <c r="AH86" s="17"/>
      <c r="AI86" s="23" t="s">
        <v>16</v>
      </c>
      <c r="AJ86" s="69">
        <v>0</v>
      </c>
      <c r="AK86" s="69">
        <v>1</v>
      </c>
      <c r="AM86" s="23" t="s">
        <v>16</v>
      </c>
      <c r="AN86" s="69">
        <v>1</v>
      </c>
      <c r="AO86" s="69">
        <v>0</v>
      </c>
      <c r="AP86" s="69" t="s">
        <v>120</v>
      </c>
      <c r="AR86" s="23" t="s">
        <v>16</v>
      </c>
      <c r="AS86" s="62" t="s">
        <v>102</v>
      </c>
      <c r="AT86" s="62" t="s">
        <v>121</v>
      </c>
      <c r="AU86" s="62" t="s">
        <v>102</v>
      </c>
      <c r="AV86" s="62" t="s">
        <v>102</v>
      </c>
      <c r="AW86" s="62" t="s">
        <v>121</v>
      </c>
      <c r="AX86" s="62" t="s">
        <v>121</v>
      </c>
      <c r="AZ86" s="23" t="s">
        <v>16</v>
      </c>
      <c r="BA86" s="62" t="s">
        <v>102</v>
      </c>
      <c r="BB86" s="80" t="s">
        <v>255</v>
      </c>
      <c r="BD86" s="23" t="s">
        <v>16</v>
      </c>
      <c r="BE86" s="62" t="s">
        <v>106</v>
      </c>
      <c r="BF86" s="62" t="s">
        <v>179</v>
      </c>
      <c r="BG86" s="62" t="s">
        <v>180</v>
      </c>
      <c r="BH86" s="46">
        <v>48000</v>
      </c>
    </row>
    <row r="87" spans="1:60" ht="63.75" customHeight="1">
      <c r="A87" s="23" t="s">
        <v>17</v>
      </c>
      <c r="B87" s="62" t="s">
        <v>140</v>
      </c>
      <c r="C87" s="2" t="s">
        <v>114</v>
      </c>
      <c r="D87" s="2" t="s">
        <v>124</v>
      </c>
      <c r="E87" s="62" t="s">
        <v>140</v>
      </c>
      <c r="F87" s="62" t="s">
        <v>140</v>
      </c>
      <c r="G87" s="69" t="s">
        <v>140</v>
      </c>
      <c r="H87" s="69" t="s">
        <v>140</v>
      </c>
      <c r="J87" s="23" t="s">
        <v>17</v>
      </c>
      <c r="K87" s="62" t="s">
        <v>140</v>
      </c>
      <c r="L87" s="2" t="s">
        <v>114</v>
      </c>
      <c r="M87" s="2" t="s">
        <v>124</v>
      </c>
      <c r="N87" s="71" t="s">
        <v>140</v>
      </c>
      <c r="O87" s="62" t="s">
        <v>140</v>
      </c>
      <c r="P87" s="69" t="s">
        <v>140</v>
      </c>
      <c r="Q87" s="69" t="s">
        <v>140</v>
      </c>
      <c r="S87" s="23" t="s">
        <v>17</v>
      </c>
      <c r="T87" s="133" t="s">
        <v>125</v>
      </c>
      <c r="U87" s="133"/>
      <c r="V87" s="18">
        <v>5000</v>
      </c>
      <c r="W87" s="69"/>
      <c r="X87" s="1">
        <v>0</v>
      </c>
      <c r="Y87" s="1">
        <v>1</v>
      </c>
      <c r="Z87" s="1">
        <f>(100+150)/2</f>
        <v>125</v>
      </c>
      <c r="AA87" s="69"/>
      <c r="AC87" s="23" t="s">
        <v>17</v>
      </c>
      <c r="AD87" s="69">
        <v>0</v>
      </c>
      <c r="AE87" s="69">
        <v>1</v>
      </c>
      <c r="AF87" s="62">
        <v>1</v>
      </c>
      <c r="AG87" s="69">
        <v>1</v>
      </c>
      <c r="AH87" s="17"/>
      <c r="AI87" s="23" t="s">
        <v>17</v>
      </c>
      <c r="AJ87" s="69">
        <v>0</v>
      </c>
      <c r="AK87" s="69">
        <v>1</v>
      </c>
      <c r="AM87" s="23" t="s">
        <v>17</v>
      </c>
      <c r="AN87" s="69">
        <v>0</v>
      </c>
      <c r="AO87" s="69">
        <v>1</v>
      </c>
      <c r="AP87" s="62" t="s">
        <v>126</v>
      </c>
      <c r="AR87" s="23" t="s">
        <v>17</v>
      </c>
      <c r="AS87" s="62" t="s">
        <v>131</v>
      </c>
      <c r="AT87" s="62" t="s">
        <v>131</v>
      </c>
      <c r="AU87" s="62" t="s">
        <v>102</v>
      </c>
      <c r="AV87" s="62"/>
      <c r="AW87" s="62"/>
      <c r="AX87" s="62"/>
      <c r="AZ87" s="23" t="s">
        <v>17</v>
      </c>
      <c r="BA87" s="62" t="s">
        <v>127</v>
      </c>
      <c r="BB87" s="62" t="s">
        <v>128</v>
      </c>
      <c r="BD87" s="23" t="s">
        <v>17</v>
      </c>
      <c r="BE87" s="62" t="s">
        <v>106</v>
      </c>
      <c r="BF87" s="62" t="s">
        <v>130</v>
      </c>
    </row>
    <row r="88" spans="1:60" ht="43.5" customHeight="1">
      <c r="A88" s="23" t="s">
        <v>18</v>
      </c>
      <c r="B88" s="62" t="s">
        <v>140</v>
      </c>
      <c r="C88" s="2" t="s">
        <v>71</v>
      </c>
      <c r="D88" s="2" t="s">
        <v>124</v>
      </c>
      <c r="E88" s="2" t="s">
        <v>71</v>
      </c>
      <c r="F88" s="2" t="s">
        <v>71</v>
      </c>
      <c r="G88" s="69" t="s">
        <v>140</v>
      </c>
      <c r="H88" s="69" t="s">
        <v>140</v>
      </c>
      <c r="J88" s="23" t="s">
        <v>18</v>
      </c>
      <c r="K88" s="62" t="s">
        <v>140</v>
      </c>
      <c r="L88" s="2" t="s">
        <v>71</v>
      </c>
      <c r="M88" s="2" t="s">
        <v>124</v>
      </c>
      <c r="N88" s="2" t="s">
        <v>71</v>
      </c>
      <c r="O88" s="2" t="s">
        <v>71</v>
      </c>
      <c r="P88" s="69" t="s">
        <v>140</v>
      </c>
      <c r="Q88" s="69" t="s">
        <v>140</v>
      </c>
      <c r="S88" s="23" t="s">
        <v>18</v>
      </c>
      <c r="T88" s="133" t="s">
        <v>133</v>
      </c>
      <c r="U88" s="133"/>
      <c r="V88" s="18">
        <v>5000</v>
      </c>
      <c r="W88" s="69"/>
      <c r="X88" s="1">
        <v>1</v>
      </c>
      <c r="Y88" s="1">
        <v>0</v>
      </c>
      <c r="Z88" s="1">
        <v>250</v>
      </c>
      <c r="AA88" s="69"/>
      <c r="AC88" s="23" t="s">
        <v>18</v>
      </c>
      <c r="AD88" s="69">
        <v>1</v>
      </c>
      <c r="AE88" s="69">
        <v>0</v>
      </c>
      <c r="AF88" s="69">
        <v>0</v>
      </c>
      <c r="AG88" s="69">
        <v>1</v>
      </c>
      <c r="AH88" s="69"/>
      <c r="AI88" s="23" t="s">
        <v>18</v>
      </c>
      <c r="AJ88" s="69">
        <v>0</v>
      </c>
      <c r="AK88" s="69">
        <v>1</v>
      </c>
      <c r="AM88" s="23" t="s">
        <v>18</v>
      </c>
      <c r="AN88" s="69">
        <v>0</v>
      </c>
      <c r="AO88" s="69">
        <v>1</v>
      </c>
      <c r="AP88" s="62" t="s">
        <v>135</v>
      </c>
      <c r="AR88" s="23" t="s">
        <v>18</v>
      </c>
      <c r="AS88" s="62" t="s">
        <v>131</v>
      </c>
      <c r="AT88" s="62" t="s">
        <v>136</v>
      </c>
      <c r="AU88" s="62"/>
      <c r="AV88" s="62"/>
      <c r="AW88" s="62" t="s">
        <v>138</v>
      </c>
      <c r="AX88" s="62" t="s">
        <v>137</v>
      </c>
      <c r="AZ88" s="23" t="s">
        <v>18</v>
      </c>
      <c r="BA88" s="62" t="s">
        <v>102</v>
      </c>
      <c r="BB88" s="62" t="s">
        <v>139</v>
      </c>
      <c r="BD88" s="23" t="s">
        <v>18</v>
      </c>
      <c r="BE88" s="62" t="s">
        <v>140</v>
      </c>
      <c r="BF88" s="62" t="s">
        <v>140</v>
      </c>
    </row>
    <row r="89" spans="1:60" ht="60">
      <c r="A89" s="23" t="s">
        <v>19</v>
      </c>
      <c r="B89" s="62" t="s">
        <v>140</v>
      </c>
      <c r="C89" s="2" t="s">
        <v>114</v>
      </c>
      <c r="D89" s="2" t="s">
        <v>124</v>
      </c>
      <c r="E89" s="71" t="s">
        <v>140</v>
      </c>
      <c r="F89" s="62" t="s">
        <v>140</v>
      </c>
      <c r="G89" s="1" t="s">
        <v>142</v>
      </c>
      <c r="H89" s="2" t="s">
        <v>114</v>
      </c>
      <c r="J89" s="23" t="s">
        <v>19</v>
      </c>
      <c r="K89" s="62" t="s">
        <v>140</v>
      </c>
      <c r="L89" s="2" t="s">
        <v>114</v>
      </c>
      <c r="M89" s="2" t="s">
        <v>124</v>
      </c>
      <c r="N89" s="71" t="s">
        <v>140</v>
      </c>
      <c r="O89" s="62" t="s">
        <v>140</v>
      </c>
      <c r="P89" s="1" t="s">
        <v>142</v>
      </c>
      <c r="Q89" s="2" t="s">
        <v>114</v>
      </c>
      <c r="S89" s="23" t="s">
        <v>19</v>
      </c>
      <c r="T89" s="133" t="s">
        <v>143</v>
      </c>
      <c r="U89" s="133"/>
      <c r="V89" s="18">
        <v>5000</v>
      </c>
      <c r="W89" s="69"/>
      <c r="X89" s="1">
        <v>0</v>
      </c>
      <c r="Y89" s="1">
        <v>1</v>
      </c>
      <c r="Z89" s="71"/>
      <c r="AA89" s="69"/>
      <c r="AC89" s="23" t="s">
        <v>19</v>
      </c>
      <c r="AD89" s="69">
        <v>0</v>
      </c>
      <c r="AE89" s="69">
        <v>1</v>
      </c>
      <c r="AF89" s="69">
        <v>0</v>
      </c>
      <c r="AG89" s="69">
        <v>1</v>
      </c>
      <c r="AH89" s="69"/>
      <c r="AI89" s="23" t="s">
        <v>19</v>
      </c>
      <c r="AJ89" s="69">
        <v>0</v>
      </c>
      <c r="AK89" s="69">
        <v>1</v>
      </c>
      <c r="AM89" s="23" t="s">
        <v>19</v>
      </c>
      <c r="AN89" s="69">
        <v>0</v>
      </c>
      <c r="AO89" s="69">
        <v>1</v>
      </c>
      <c r="AP89" s="69" t="s">
        <v>144</v>
      </c>
      <c r="AR89" s="171" t="s">
        <v>19</v>
      </c>
      <c r="AS89" s="62"/>
      <c r="AT89" s="62" t="s">
        <v>127</v>
      </c>
      <c r="AU89" s="62"/>
      <c r="AV89" s="62"/>
      <c r="AW89" s="62"/>
      <c r="AX89" s="62"/>
      <c r="AZ89" s="23" t="s">
        <v>19</v>
      </c>
      <c r="BA89" s="62" t="s">
        <v>102</v>
      </c>
      <c r="BB89" s="62" t="s">
        <v>145</v>
      </c>
      <c r="BD89" s="23" t="s">
        <v>19</v>
      </c>
      <c r="BE89" s="62" t="s">
        <v>140</v>
      </c>
      <c r="BF89" s="62" t="s">
        <v>140</v>
      </c>
    </row>
    <row r="90" spans="1:60" ht="60">
      <c r="A90" s="23" t="s">
        <v>20</v>
      </c>
      <c r="B90" s="2" t="s">
        <v>71</v>
      </c>
      <c r="C90" s="62" t="s">
        <v>140</v>
      </c>
      <c r="D90" s="62" t="s">
        <v>140</v>
      </c>
      <c r="E90" s="62" t="s">
        <v>140</v>
      </c>
      <c r="F90" s="62" t="s">
        <v>140</v>
      </c>
      <c r="G90" s="69" t="s">
        <v>140</v>
      </c>
      <c r="H90" s="69" t="s">
        <v>140</v>
      </c>
      <c r="J90" s="23" t="s">
        <v>20</v>
      </c>
      <c r="K90" s="2" t="s">
        <v>71</v>
      </c>
      <c r="L90" s="62" t="s">
        <v>140</v>
      </c>
      <c r="M90" s="62" t="s">
        <v>140</v>
      </c>
      <c r="N90" s="62" t="s">
        <v>140</v>
      </c>
      <c r="O90" s="62" t="s">
        <v>140</v>
      </c>
      <c r="P90" s="69" t="s">
        <v>140</v>
      </c>
      <c r="Q90" s="69" t="s">
        <v>140</v>
      </c>
      <c r="S90" s="23" t="s">
        <v>20</v>
      </c>
      <c r="T90" s="133" t="s">
        <v>146</v>
      </c>
      <c r="U90" s="133"/>
      <c r="V90" s="18">
        <v>4000</v>
      </c>
      <c r="W90" s="69"/>
      <c r="X90" s="1">
        <v>1</v>
      </c>
      <c r="Y90" s="1">
        <v>0</v>
      </c>
      <c r="Z90" s="1">
        <v>100</v>
      </c>
      <c r="AA90" s="69"/>
      <c r="AC90" s="23" t="s">
        <v>20</v>
      </c>
      <c r="AD90" s="69">
        <v>1</v>
      </c>
      <c r="AE90" s="69">
        <v>0</v>
      </c>
      <c r="AF90" s="69">
        <v>0</v>
      </c>
      <c r="AG90" s="69">
        <v>1</v>
      </c>
      <c r="AH90" s="69"/>
      <c r="AI90" s="23" t="s">
        <v>20</v>
      </c>
      <c r="AJ90" s="69">
        <v>0</v>
      </c>
      <c r="AK90" s="69">
        <v>1</v>
      </c>
      <c r="AM90" s="23" t="s">
        <v>20</v>
      </c>
      <c r="AN90" s="69">
        <v>1</v>
      </c>
      <c r="AO90" s="69">
        <v>0</v>
      </c>
      <c r="AP90" s="69" t="s">
        <v>147</v>
      </c>
      <c r="AR90" s="171" t="s">
        <v>20</v>
      </c>
      <c r="AS90" s="62" t="s">
        <v>66</v>
      </c>
      <c r="AT90" s="62" t="s">
        <v>148</v>
      </c>
      <c r="AU90" s="35"/>
      <c r="AV90" s="35"/>
      <c r="AW90" s="35"/>
      <c r="AX90" s="62" t="s">
        <v>127</v>
      </c>
      <c r="AZ90" s="23" t="s">
        <v>20</v>
      </c>
      <c r="BA90" s="62" t="s">
        <v>102</v>
      </c>
      <c r="BB90" s="62" t="s">
        <v>159</v>
      </c>
      <c r="BD90" s="23" t="s">
        <v>20</v>
      </c>
      <c r="BE90" s="62" t="s">
        <v>140</v>
      </c>
      <c r="BF90" s="62" t="s">
        <v>140</v>
      </c>
    </row>
    <row r="91" spans="1:60" ht="120">
      <c r="A91" s="23" t="s">
        <v>21</v>
      </c>
      <c r="B91" s="62" t="s">
        <v>140</v>
      </c>
      <c r="C91" s="2" t="s">
        <v>114</v>
      </c>
      <c r="D91" s="2" t="s">
        <v>124</v>
      </c>
      <c r="E91" s="2" t="s">
        <v>149</v>
      </c>
      <c r="F91" s="2" t="s">
        <v>150</v>
      </c>
      <c r="G91" s="69" t="s">
        <v>140</v>
      </c>
      <c r="H91" s="69" t="s">
        <v>140</v>
      </c>
      <c r="J91" s="23" t="s">
        <v>21</v>
      </c>
      <c r="K91" s="2" t="s">
        <v>71</v>
      </c>
      <c r="L91" s="62" t="s">
        <v>140</v>
      </c>
      <c r="M91" s="62" t="s">
        <v>140</v>
      </c>
      <c r="N91" s="62" t="s">
        <v>140</v>
      </c>
      <c r="O91" s="62" t="s">
        <v>140</v>
      </c>
      <c r="P91" s="69" t="s">
        <v>140</v>
      </c>
      <c r="Q91" s="69" t="s">
        <v>140</v>
      </c>
      <c r="S91" s="23" t="s">
        <v>21</v>
      </c>
      <c r="T91" s="133" t="s">
        <v>151</v>
      </c>
      <c r="U91" s="133"/>
      <c r="V91" s="18">
        <v>6000</v>
      </c>
      <c r="W91" s="69"/>
      <c r="X91" s="1">
        <v>0</v>
      </c>
      <c r="Y91" s="1">
        <v>1</v>
      </c>
      <c r="AA91" s="69"/>
      <c r="AC91" s="23" t="s">
        <v>21</v>
      </c>
      <c r="AD91" s="69">
        <v>0</v>
      </c>
      <c r="AE91" s="69">
        <v>1</v>
      </c>
      <c r="AF91" s="69">
        <v>0</v>
      </c>
      <c r="AG91" s="69">
        <v>0</v>
      </c>
      <c r="AH91" s="69"/>
      <c r="AI91" s="23" t="s">
        <v>21</v>
      </c>
      <c r="AJ91" s="69">
        <v>1</v>
      </c>
      <c r="AK91" s="69">
        <v>0</v>
      </c>
      <c r="AM91" s="23" t="s">
        <v>21</v>
      </c>
      <c r="AN91" s="69">
        <v>1</v>
      </c>
      <c r="AO91" s="69">
        <v>0</v>
      </c>
      <c r="AP91" s="69"/>
      <c r="AR91" s="171" t="s">
        <v>21</v>
      </c>
      <c r="AS91" s="62" t="s">
        <v>138</v>
      </c>
      <c r="AT91" s="62" t="s">
        <v>102</v>
      </c>
      <c r="AU91" s="62" t="s">
        <v>154</v>
      </c>
      <c r="AV91" s="62" t="s">
        <v>102</v>
      </c>
      <c r="AW91" s="62" t="s">
        <v>102</v>
      </c>
      <c r="AX91" s="62" t="s">
        <v>131</v>
      </c>
      <c r="AZ91" s="23" t="s">
        <v>21</v>
      </c>
      <c r="BA91" s="62" t="s">
        <v>102</v>
      </c>
      <c r="BB91" s="62" t="s">
        <v>152</v>
      </c>
      <c r="BD91" s="23" t="s">
        <v>21</v>
      </c>
      <c r="BE91" s="62" t="s">
        <v>140</v>
      </c>
      <c r="BF91" s="62" t="s">
        <v>140</v>
      </c>
    </row>
    <row r="92" spans="1:60" ht="30" customHeight="1">
      <c r="A92" s="23" t="s">
        <v>23</v>
      </c>
      <c r="B92" s="2" t="s">
        <v>71</v>
      </c>
      <c r="C92" s="62" t="s">
        <v>140</v>
      </c>
      <c r="D92" s="62" t="s">
        <v>140</v>
      </c>
      <c r="E92" s="62" t="s">
        <v>140</v>
      </c>
      <c r="F92" s="62" t="s">
        <v>140</v>
      </c>
      <c r="G92" s="69" t="s">
        <v>140</v>
      </c>
      <c r="H92" s="69" t="s">
        <v>140</v>
      </c>
      <c r="J92" s="23" t="s">
        <v>23</v>
      </c>
      <c r="K92" s="2" t="s">
        <v>71</v>
      </c>
      <c r="L92" s="62" t="s">
        <v>140</v>
      </c>
      <c r="M92" s="62" t="s">
        <v>140</v>
      </c>
      <c r="N92" s="62" t="s">
        <v>140</v>
      </c>
      <c r="O92" s="62" t="s">
        <v>140</v>
      </c>
      <c r="P92" s="69" t="s">
        <v>140</v>
      </c>
      <c r="Q92" s="69" t="s">
        <v>140</v>
      </c>
      <c r="S92" s="23" t="s">
        <v>23</v>
      </c>
      <c r="T92" s="133" t="s">
        <v>146</v>
      </c>
      <c r="U92" s="133"/>
      <c r="V92" s="18">
        <v>5000</v>
      </c>
      <c r="W92" s="69"/>
      <c r="X92" s="1">
        <v>1</v>
      </c>
      <c r="Y92" s="1">
        <v>0</v>
      </c>
      <c r="AA92" s="58"/>
      <c r="AC92" s="23" t="s">
        <v>23</v>
      </c>
      <c r="AD92" s="69">
        <v>1</v>
      </c>
      <c r="AE92" s="69">
        <v>0</v>
      </c>
      <c r="AF92" s="69">
        <v>0</v>
      </c>
      <c r="AG92" s="69">
        <v>1</v>
      </c>
      <c r="AH92" s="69"/>
      <c r="AI92" s="23" t="s">
        <v>23</v>
      </c>
      <c r="AJ92" s="69">
        <v>0</v>
      </c>
      <c r="AK92" s="69">
        <v>1</v>
      </c>
      <c r="AM92" s="23" t="s">
        <v>23</v>
      </c>
      <c r="AN92" s="69">
        <v>1</v>
      </c>
      <c r="AO92" s="69">
        <v>0</v>
      </c>
      <c r="AP92" s="69"/>
      <c r="AR92" s="23" t="s">
        <v>23</v>
      </c>
      <c r="AS92" s="62" t="s">
        <v>155</v>
      </c>
      <c r="AT92" s="62" t="s">
        <v>156</v>
      </c>
      <c r="AU92" s="62" t="s">
        <v>157</v>
      </c>
      <c r="AV92" s="62" t="s">
        <v>102</v>
      </c>
      <c r="AW92" s="62" t="s">
        <v>127</v>
      </c>
      <c r="AX92" s="62" t="s">
        <v>138</v>
      </c>
      <c r="AZ92" s="23" t="s">
        <v>23</v>
      </c>
      <c r="BA92" s="62" t="s">
        <v>102</v>
      </c>
      <c r="BB92" s="62" t="s">
        <v>103</v>
      </c>
      <c r="BD92" s="23" t="s">
        <v>23</v>
      </c>
      <c r="BE92" s="62" t="s">
        <v>140</v>
      </c>
      <c r="BF92" s="62" t="s">
        <v>140</v>
      </c>
    </row>
    <row r="93" spans="1:60" ht="48.75" customHeight="1">
      <c r="A93" s="23" t="s">
        <v>29</v>
      </c>
      <c r="B93" s="10" t="s">
        <v>71</v>
      </c>
      <c r="C93" s="62" t="s">
        <v>140</v>
      </c>
      <c r="D93" s="62" t="s">
        <v>140</v>
      </c>
      <c r="E93" s="62" t="s">
        <v>140</v>
      </c>
      <c r="F93" s="62" t="s">
        <v>140</v>
      </c>
      <c r="G93" s="69" t="s">
        <v>140</v>
      </c>
      <c r="H93" s="69" t="s">
        <v>140</v>
      </c>
      <c r="J93" s="23" t="s">
        <v>29</v>
      </c>
      <c r="K93" s="10" t="s">
        <v>71</v>
      </c>
      <c r="L93" s="62" t="s">
        <v>140</v>
      </c>
      <c r="M93" s="62" t="s">
        <v>140</v>
      </c>
      <c r="N93" s="62" t="s">
        <v>140</v>
      </c>
      <c r="O93" s="62" t="s">
        <v>140</v>
      </c>
      <c r="P93" s="69" t="s">
        <v>140</v>
      </c>
      <c r="Q93" s="69" t="s">
        <v>140</v>
      </c>
      <c r="S93" s="23" t="s">
        <v>29</v>
      </c>
      <c r="T93" s="133" t="s">
        <v>190</v>
      </c>
      <c r="U93" s="133"/>
      <c r="V93" s="18">
        <v>5000</v>
      </c>
      <c r="W93" s="69"/>
      <c r="X93" s="8">
        <v>1</v>
      </c>
      <c r="Y93" s="1">
        <v>0</v>
      </c>
      <c r="Z93" s="1">
        <v>100</v>
      </c>
      <c r="AA93" s="69"/>
      <c r="AC93" s="23" t="s">
        <v>29</v>
      </c>
      <c r="AD93" s="69">
        <v>1</v>
      </c>
      <c r="AE93" s="69">
        <v>0</v>
      </c>
      <c r="AF93" s="69">
        <v>0</v>
      </c>
      <c r="AG93" s="69">
        <v>0</v>
      </c>
      <c r="AH93" s="69"/>
      <c r="AI93" s="23" t="s">
        <v>29</v>
      </c>
      <c r="AJ93" s="69">
        <v>0</v>
      </c>
      <c r="AK93" s="69">
        <v>1</v>
      </c>
      <c r="AM93" s="23" t="s">
        <v>29</v>
      </c>
      <c r="AN93" s="69">
        <v>0</v>
      </c>
      <c r="AO93" s="69">
        <v>1</v>
      </c>
      <c r="AP93" s="69" t="s">
        <v>191</v>
      </c>
      <c r="AR93" s="23" t="s">
        <v>29</v>
      </c>
      <c r="AS93" s="62" t="s">
        <v>192</v>
      </c>
      <c r="AT93" s="62" t="s">
        <v>192</v>
      </c>
      <c r="AU93" s="62" t="s">
        <v>193</v>
      </c>
      <c r="AV93" s="62" t="s">
        <v>131</v>
      </c>
      <c r="AW93" s="62" t="s">
        <v>131</v>
      </c>
      <c r="AX93" s="62" t="s">
        <v>194</v>
      </c>
      <c r="AZ93" s="23" t="s">
        <v>29</v>
      </c>
      <c r="BA93" s="62" t="s">
        <v>102</v>
      </c>
      <c r="BB93" s="62" t="s">
        <v>103</v>
      </c>
      <c r="BD93" s="23" t="s">
        <v>29</v>
      </c>
      <c r="BE93" s="62" t="s">
        <v>140</v>
      </c>
      <c r="BF93" s="62" t="s">
        <v>140</v>
      </c>
    </row>
    <row r="94" spans="1:60" ht="45">
      <c r="A94" s="23" t="s">
        <v>30</v>
      </c>
      <c r="B94" s="62" t="s">
        <v>140</v>
      </c>
      <c r="C94" s="10" t="s">
        <v>71</v>
      </c>
      <c r="D94" s="10" t="s">
        <v>124</v>
      </c>
      <c r="E94" s="10" t="s">
        <v>71</v>
      </c>
      <c r="F94" s="10" t="s">
        <v>71</v>
      </c>
      <c r="G94" s="69" t="s">
        <v>140</v>
      </c>
      <c r="H94" s="69" t="s">
        <v>140</v>
      </c>
      <c r="J94" s="23" t="s">
        <v>30</v>
      </c>
      <c r="K94" s="62" t="s">
        <v>140</v>
      </c>
      <c r="L94" s="10" t="s">
        <v>71</v>
      </c>
      <c r="M94" s="10" t="s">
        <v>124</v>
      </c>
      <c r="N94" s="10" t="s">
        <v>71</v>
      </c>
      <c r="O94" s="10" t="s">
        <v>71</v>
      </c>
      <c r="P94" s="69" t="s">
        <v>140</v>
      </c>
      <c r="Q94" s="69" t="s">
        <v>140</v>
      </c>
      <c r="S94" s="23" t="s">
        <v>30</v>
      </c>
      <c r="T94" s="133" t="s">
        <v>200</v>
      </c>
      <c r="U94" s="133"/>
      <c r="V94" s="18">
        <v>5000</v>
      </c>
      <c r="W94" s="69"/>
      <c r="X94" s="8">
        <v>1</v>
      </c>
      <c r="Y94" s="1">
        <v>0</v>
      </c>
      <c r="Z94" s="1">
        <v>130</v>
      </c>
      <c r="AA94" s="69"/>
      <c r="AC94" s="23" t="s">
        <v>30</v>
      </c>
      <c r="AD94" s="69">
        <v>1</v>
      </c>
      <c r="AE94" s="69">
        <v>0</v>
      </c>
      <c r="AF94" s="69">
        <v>0</v>
      </c>
      <c r="AG94" s="69">
        <v>1</v>
      </c>
      <c r="AH94" s="69"/>
      <c r="AI94" s="23" t="s">
        <v>30</v>
      </c>
      <c r="AJ94" s="69">
        <v>0</v>
      </c>
      <c r="AK94" s="69">
        <v>1</v>
      </c>
      <c r="AM94" s="23" t="s">
        <v>30</v>
      </c>
      <c r="AN94" s="69">
        <v>0</v>
      </c>
      <c r="AO94" s="69">
        <v>1</v>
      </c>
      <c r="AP94" s="69" t="s">
        <v>201</v>
      </c>
      <c r="AR94" s="23" t="s">
        <v>30</v>
      </c>
      <c r="AS94" s="62" t="s">
        <v>202</v>
      </c>
      <c r="AT94" s="62" t="s">
        <v>203</v>
      </c>
      <c r="AU94" s="62" t="s">
        <v>202</v>
      </c>
      <c r="AV94" s="62" t="s">
        <v>102</v>
      </c>
      <c r="AW94" s="62" t="s">
        <v>102</v>
      </c>
      <c r="AX94" s="62" t="s">
        <v>66</v>
      </c>
      <c r="AZ94" s="23" t="s">
        <v>30</v>
      </c>
      <c r="BA94" s="62" t="s">
        <v>102</v>
      </c>
      <c r="BB94" s="62" t="s">
        <v>204</v>
      </c>
      <c r="BD94" s="23" t="s">
        <v>30</v>
      </c>
      <c r="BE94" s="62" t="s">
        <v>140</v>
      </c>
      <c r="BF94" s="62" t="s">
        <v>140</v>
      </c>
    </row>
    <row r="95" spans="1:60" ht="48" customHeight="1">
      <c r="A95" s="23" t="s">
        <v>31</v>
      </c>
      <c r="B95" s="62" t="s">
        <v>140</v>
      </c>
      <c r="C95" s="10" t="s">
        <v>206</v>
      </c>
      <c r="D95" s="10" t="s">
        <v>124</v>
      </c>
      <c r="E95" s="10" t="s">
        <v>71</v>
      </c>
      <c r="F95" s="10" t="s">
        <v>71</v>
      </c>
      <c r="G95" s="69" t="s">
        <v>210</v>
      </c>
      <c r="H95" s="69" t="s">
        <v>140</v>
      </c>
      <c r="J95" s="23" t="s">
        <v>31</v>
      </c>
      <c r="K95" s="62" t="s">
        <v>140</v>
      </c>
      <c r="L95" s="10" t="s">
        <v>206</v>
      </c>
      <c r="M95" s="10" t="s">
        <v>124</v>
      </c>
      <c r="N95" s="10" t="s">
        <v>71</v>
      </c>
      <c r="O95" s="10" t="s">
        <v>71</v>
      </c>
      <c r="P95" s="69" t="s">
        <v>140</v>
      </c>
      <c r="Q95" s="69" t="s">
        <v>140</v>
      </c>
      <c r="S95" s="23" t="s">
        <v>31</v>
      </c>
      <c r="T95" s="133" t="s">
        <v>207</v>
      </c>
      <c r="U95" s="133"/>
      <c r="V95" s="18">
        <v>4000</v>
      </c>
      <c r="W95" s="69"/>
      <c r="X95" s="8">
        <v>1</v>
      </c>
      <c r="Y95" s="8">
        <v>1</v>
      </c>
      <c r="AA95" s="69">
        <v>0.5</v>
      </c>
      <c r="AC95" s="23" t="s">
        <v>31</v>
      </c>
      <c r="AD95" s="69">
        <v>1</v>
      </c>
      <c r="AE95" s="69">
        <v>1</v>
      </c>
      <c r="AF95" s="69">
        <v>0</v>
      </c>
      <c r="AG95" s="69">
        <v>1</v>
      </c>
      <c r="AH95" s="69"/>
      <c r="AI95" s="23" t="s">
        <v>31</v>
      </c>
      <c r="AJ95" s="69">
        <v>0</v>
      </c>
      <c r="AK95" s="69">
        <v>1</v>
      </c>
      <c r="AM95" s="23" t="s">
        <v>31</v>
      </c>
      <c r="AN95" s="69">
        <v>0</v>
      </c>
      <c r="AO95" s="69">
        <v>1</v>
      </c>
      <c r="AP95" s="69" t="s">
        <v>208</v>
      </c>
      <c r="AR95" s="23" t="s">
        <v>31</v>
      </c>
      <c r="AS95" s="62" t="s">
        <v>194</v>
      </c>
      <c r="AT95" s="62" t="s">
        <v>102</v>
      </c>
      <c r="AU95" s="62" t="s">
        <v>102</v>
      </c>
      <c r="AV95" s="62" t="s">
        <v>131</v>
      </c>
      <c r="AW95" s="62"/>
      <c r="AX95" s="62" t="s">
        <v>131</v>
      </c>
      <c r="AZ95" s="23" t="s">
        <v>31</v>
      </c>
      <c r="BA95" s="62" t="s">
        <v>102</v>
      </c>
      <c r="BB95" s="62" t="s">
        <v>209</v>
      </c>
      <c r="BD95" s="23" t="s">
        <v>31</v>
      </c>
      <c r="BE95" s="62" t="s">
        <v>106</v>
      </c>
      <c r="BF95" s="57">
        <v>6000</v>
      </c>
    </row>
    <row r="96" spans="1:60" ht="60" customHeight="1">
      <c r="A96" s="23" t="s">
        <v>32</v>
      </c>
      <c r="B96" s="62" t="s">
        <v>140</v>
      </c>
      <c r="C96" s="10" t="s">
        <v>206</v>
      </c>
      <c r="D96" s="10" t="s">
        <v>124</v>
      </c>
      <c r="E96" s="10" t="s">
        <v>71</v>
      </c>
      <c r="F96" s="10" t="s">
        <v>71</v>
      </c>
      <c r="G96" s="8" t="s">
        <v>210</v>
      </c>
      <c r="H96" s="69" t="s">
        <v>140</v>
      </c>
      <c r="J96" s="23" t="s">
        <v>32</v>
      </c>
      <c r="K96" s="62" t="s">
        <v>140</v>
      </c>
      <c r="L96" s="10" t="s">
        <v>206</v>
      </c>
      <c r="M96" s="10" t="s">
        <v>124</v>
      </c>
      <c r="N96" s="10" t="s">
        <v>71</v>
      </c>
      <c r="O96" s="10" t="s">
        <v>71</v>
      </c>
      <c r="P96" s="69" t="s">
        <v>140</v>
      </c>
      <c r="Q96" s="69" t="s">
        <v>140</v>
      </c>
      <c r="S96" s="23" t="s">
        <v>32</v>
      </c>
      <c r="T96" s="133" t="s">
        <v>207</v>
      </c>
      <c r="U96" s="133"/>
      <c r="V96" s="18">
        <v>4000</v>
      </c>
      <c r="W96" s="69"/>
      <c r="X96" s="8">
        <v>1</v>
      </c>
      <c r="Y96" s="8">
        <v>1</v>
      </c>
      <c r="AA96" s="69">
        <v>0.5</v>
      </c>
      <c r="AC96" s="23" t="s">
        <v>32</v>
      </c>
      <c r="AD96" s="69">
        <v>1</v>
      </c>
      <c r="AE96" s="69">
        <v>1</v>
      </c>
      <c r="AF96" s="69">
        <v>0</v>
      </c>
      <c r="AG96" s="69">
        <v>1</v>
      </c>
      <c r="AH96" s="69"/>
      <c r="AI96" s="23" t="s">
        <v>32</v>
      </c>
      <c r="AJ96" s="69">
        <v>0</v>
      </c>
      <c r="AK96" s="69">
        <v>1</v>
      </c>
      <c r="AM96" s="23" t="s">
        <v>32</v>
      </c>
      <c r="AN96" s="69">
        <v>0</v>
      </c>
      <c r="AO96" s="69">
        <v>1</v>
      </c>
      <c r="AP96" s="69" t="s">
        <v>208</v>
      </c>
      <c r="AR96" s="23" t="s">
        <v>32</v>
      </c>
      <c r="AS96" s="62" t="s">
        <v>194</v>
      </c>
      <c r="AT96" s="62" t="s">
        <v>102</v>
      </c>
      <c r="AU96" s="62" t="s">
        <v>102</v>
      </c>
      <c r="AV96" s="62" t="s">
        <v>131</v>
      </c>
      <c r="AW96" s="62"/>
      <c r="AX96" s="62" t="s">
        <v>131</v>
      </c>
      <c r="AZ96" s="23" t="s">
        <v>32</v>
      </c>
      <c r="BA96" s="62" t="s">
        <v>102</v>
      </c>
      <c r="BB96" s="62" t="s">
        <v>209</v>
      </c>
      <c r="BD96" s="23" t="s">
        <v>32</v>
      </c>
      <c r="BE96" s="62" t="s">
        <v>106</v>
      </c>
      <c r="BF96" s="57">
        <v>6000</v>
      </c>
    </row>
    <row r="97" spans="1:58" ht="92.25" customHeight="1">
      <c r="A97" s="23" t="s">
        <v>33</v>
      </c>
      <c r="B97" s="62" t="s">
        <v>140</v>
      </c>
      <c r="C97" s="10" t="s">
        <v>206</v>
      </c>
      <c r="D97" s="10" t="s">
        <v>124</v>
      </c>
      <c r="E97" s="10" t="s">
        <v>71</v>
      </c>
      <c r="F97" s="10" t="s">
        <v>71</v>
      </c>
      <c r="G97" s="8" t="s">
        <v>210</v>
      </c>
      <c r="H97" s="69" t="s">
        <v>140</v>
      </c>
      <c r="J97" s="23" t="s">
        <v>33</v>
      </c>
      <c r="K97" s="62" t="s">
        <v>140</v>
      </c>
      <c r="L97" s="10" t="s">
        <v>206</v>
      </c>
      <c r="M97" s="10" t="s">
        <v>124</v>
      </c>
      <c r="N97" s="10" t="s">
        <v>71</v>
      </c>
      <c r="O97" s="10" t="s">
        <v>71</v>
      </c>
      <c r="P97" s="69" t="s">
        <v>140</v>
      </c>
      <c r="Q97" s="69" t="s">
        <v>140</v>
      </c>
      <c r="S97" s="23" t="s">
        <v>33</v>
      </c>
      <c r="T97" s="133" t="s">
        <v>207</v>
      </c>
      <c r="U97" s="133"/>
      <c r="V97" s="18">
        <v>4000</v>
      </c>
      <c r="W97" s="69"/>
      <c r="X97" s="8">
        <v>1</v>
      </c>
      <c r="Y97" s="8">
        <v>1</v>
      </c>
      <c r="AA97" s="69">
        <v>0.5</v>
      </c>
      <c r="AC97" s="23" t="s">
        <v>33</v>
      </c>
      <c r="AD97" s="69">
        <v>1</v>
      </c>
      <c r="AE97" s="69">
        <v>1</v>
      </c>
      <c r="AF97" s="69">
        <v>0</v>
      </c>
      <c r="AG97" s="69">
        <v>1</v>
      </c>
      <c r="AH97" s="69"/>
      <c r="AI97" s="23" t="s">
        <v>33</v>
      </c>
      <c r="AJ97" s="69">
        <v>0</v>
      </c>
      <c r="AK97" s="69">
        <v>1</v>
      </c>
      <c r="AM97" s="23" t="s">
        <v>33</v>
      </c>
      <c r="AN97" s="69">
        <v>0</v>
      </c>
      <c r="AO97" s="69">
        <v>1</v>
      </c>
      <c r="AP97" s="69" t="s">
        <v>208</v>
      </c>
      <c r="AR97" s="23" t="s">
        <v>33</v>
      </c>
      <c r="AS97" s="62" t="s">
        <v>194</v>
      </c>
      <c r="AT97" s="62" t="s">
        <v>102</v>
      </c>
      <c r="AU97" s="62" t="s">
        <v>102</v>
      </c>
      <c r="AV97" s="62" t="s">
        <v>131</v>
      </c>
      <c r="AW97" s="62"/>
      <c r="AX97" s="62" t="s">
        <v>131</v>
      </c>
      <c r="AZ97" s="23" t="s">
        <v>33</v>
      </c>
      <c r="BA97" s="62" t="s">
        <v>102</v>
      </c>
      <c r="BB97" s="62" t="s">
        <v>209</v>
      </c>
      <c r="BD97" s="23" t="s">
        <v>33</v>
      </c>
      <c r="BE97" s="62" t="s">
        <v>106</v>
      </c>
      <c r="BF97" s="57">
        <v>6000</v>
      </c>
    </row>
    <row r="98" spans="1:58" ht="45">
      <c r="A98" s="76" t="s">
        <v>34</v>
      </c>
      <c r="B98" s="62" t="s">
        <v>140</v>
      </c>
      <c r="C98" s="50" t="s">
        <v>114</v>
      </c>
      <c r="D98" s="50" t="s">
        <v>124</v>
      </c>
      <c r="E98" s="50" t="s">
        <v>149</v>
      </c>
      <c r="F98" s="50" t="s">
        <v>217</v>
      </c>
      <c r="G98" s="69" t="s">
        <v>140</v>
      </c>
      <c r="H98" s="69" t="s">
        <v>140</v>
      </c>
      <c r="J98" s="76" t="s">
        <v>34</v>
      </c>
      <c r="K98" s="62" t="s">
        <v>140</v>
      </c>
      <c r="L98" s="50" t="s">
        <v>114</v>
      </c>
      <c r="M98" s="50" t="s">
        <v>124</v>
      </c>
      <c r="N98" s="50" t="s">
        <v>149</v>
      </c>
      <c r="O98" s="50" t="s">
        <v>217</v>
      </c>
      <c r="P98" s="69" t="s">
        <v>140</v>
      </c>
      <c r="Q98" s="69" t="s">
        <v>140</v>
      </c>
      <c r="S98" s="76" t="s">
        <v>34</v>
      </c>
      <c r="T98" s="133" t="s">
        <v>232</v>
      </c>
      <c r="U98" s="133"/>
      <c r="V98" s="84">
        <f>128000/350</f>
        <v>365.71428571428572</v>
      </c>
      <c r="W98" s="69"/>
      <c r="X98" s="1">
        <v>0</v>
      </c>
      <c r="Y98" s="1">
        <v>1</v>
      </c>
      <c r="Z98" s="84">
        <f>0.5*6200/30</f>
        <v>103.33333333333333</v>
      </c>
      <c r="AA98" s="69"/>
      <c r="AC98" s="76" t="s">
        <v>34</v>
      </c>
      <c r="AD98" s="69">
        <v>0</v>
      </c>
      <c r="AE98" s="69">
        <v>1</v>
      </c>
      <c r="AF98" s="69">
        <v>0</v>
      </c>
      <c r="AG98" s="69">
        <v>0</v>
      </c>
      <c r="AH98" s="69"/>
      <c r="AI98" s="76" t="s">
        <v>34</v>
      </c>
      <c r="AJ98" s="69">
        <v>1</v>
      </c>
      <c r="AK98" s="69">
        <v>0</v>
      </c>
      <c r="AM98" s="76" t="s">
        <v>34</v>
      </c>
      <c r="AN98" s="69">
        <v>1</v>
      </c>
      <c r="AO98" s="69">
        <v>0</v>
      </c>
      <c r="AP98" s="69"/>
      <c r="AR98" s="76" t="s">
        <v>34</v>
      </c>
      <c r="AS98" s="62" t="s">
        <v>235</v>
      </c>
      <c r="AT98" s="62" t="s">
        <v>203</v>
      </c>
      <c r="AU98" s="62" t="s">
        <v>223</v>
      </c>
      <c r="AV98" s="62" t="s">
        <v>236</v>
      </c>
      <c r="AW98" s="62" t="s">
        <v>237</v>
      </c>
      <c r="AX98" s="62" t="s">
        <v>102</v>
      </c>
      <c r="AZ98" s="76" t="s">
        <v>34</v>
      </c>
      <c r="BA98" s="62" t="s">
        <v>102</v>
      </c>
      <c r="BB98" s="62" t="s">
        <v>103</v>
      </c>
      <c r="BD98" s="76" t="s">
        <v>34</v>
      </c>
      <c r="BE98" s="80" t="s">
        <v>140</v>
      </c>
      <c r="BF98" s="80" t="s">
        <v>140</v>
      </c>
    </row>
    <row r="99" spans="1:58" ht="36" customHeight="1">
      <c r="A99" s="76" t="s">
        <v>35</v>
      </c>
      <c r="B99" s="62" t="s">
        <v>140</v>
      </c>
      <c r="C99" s="50" t="s">
        <v>114</v>
      </c>
      <c r="D99" s="2"/>
      <c r="E99" s="50" t="s">
        <v>149</v>
      </c>
      <c r="F99" s="2"/>
      <c r="G99" s="69" t="s">
        <v>140</v>
      </c>
      <c r="H99" s="69" t="s">
        <v>140</v>
      </c>
      <c r="J99" s="76" t="s">
        <v>35</v>
      </c>
      <c r="K99" s="62" t="s">
        <v>140</v>
      </c>
      <c r="L99" s="50" t="s">
        <v>114</v>
      </c>
      <c r="M99" s="62" t="s">
        <v>140</v>
      </c>
      <c r="N99" s="50" t="s">
        <v>149</v>
      </c>
      <c r="O99" s="2"/>
      <c r="P99" s="69" t="s">
        <v>140</v>
      </c>
      <c r="Q99" s="69" t="s">
        <v>140</v>
      </c>
      <c r="S99" s="76" t="s">
        <v>35</v>
      </c>
      <c r="T99" s="133" t="s">
        <v>233</v>
      </c>
      <c r="U99" s="133"/>
      <c r="V99" s="69" t="s">
        <v>140</v>
      </c>
      <c r="W99" s="69"/>
      <c r="X99" s="1">
        <v>0</v>
      </c>
      <c r="Y99" s="1">
        <v>0</v>
      </c>
      <c r="AA99" s="69"/>
      <c r="AC99" s="76" t="s">
        <v>35</v>
      </c>
      <c r="AD99" s="69">
        <v>0</v>
      </c>
      <c r="AE99" s="69">
        <v>1</v>
      </c>
      <c r="AF99" s="69">
        <v>0</v>
      </c>
      <c r="AG99" s="69">
        <v>0</v>
      </c>
      <c r="AH99" s="69"/>
      <c r="AI99" s="76" t="s">
        <v>35</v>
      </c>
      <c r="AJ99" s="69">
        <v>1</v>
      </c>
      <c r="AK99" s="69">
        <v>0</v>
      </c>
      <c r="AM99" s="76" t="s">
        <v>35</v>
      </c>
      <c r="AN99" s="69">
        <v>1</v>
      </c>
      <c r="AO99" s="69">
        <v>0</v>
      </c>
      <c r="AP99" s="69"/>
      <c r="AR99" s="76" t="s">
        <v>35</v>
      </c>
      <c r="AS99" s="62" t="s">
        <v>102</v>
      </c>
      <c r="AT99" s="62"/>
      <c r="AU99" s="62" t="s">
        <v>238</v>
      </c>
      <c r="AV99" s="62" t="s">
        <v>102</v>
      </c>
      <c r="AW99" s="62"/>
      <c r="AX99" s="62" t="s">
        <v>127</v>
      </c>
      <c r="AZ99" s="76" t="s">
        <v>35</v>
      </c>
      <c r="BA99" s="62" t="s">
        <v>102</v>
      </c>
      <c r="BB99" s="62" t="s">
        <v>240</v>
      </c>
      <c r="BD99" s="76" t="s">
        <v>35</v>
      </c>
      <c r="BE99" s="80" t="s">
        <v>140</v>
      </c>
      <c r="BF99" s="80" t="s">
        <v>140</v>
      </c>
    </row>
    <row r="100" spans="1:58" ht="45">
      <c r="A100" s="76" t="s">
        <v>36</v>
      </c>
      <c r="B100" s="50" t="s">
        <v>71</v>
      </c>
      <c r="C100" s="62" t="s">
        <v>140</v>
      </c>
      <c r="D100" s="62" t="s">
        <v>140</v>
      </c>
      <c r="E100" s="62" t="s">
        <v>140</v>
      </c>
      <c r="F100" s="62" t="s">
        <v>140</v>
      </c>
      <c r="G100" s="62" t="s">
        <v>140</v>
      </c>
      <c r="H100" s="62" t="s">
        <v>140</v>
      </c>
      <c r="J100" s="76" t="s">
        <v>36</v>
      </c>
      <c r="K100" s="50" t="s">
        <v>71</v>
      </c>
      <c r="L100" s="62" t="s">
        <v>140</v>
      </c>
      <c r="M100" s="62" t="s">
        <v>140</v>
      </c>
      <c r="N100" s="62" t="s">
        <v>140</v>
      </c>
      <c r="O100" s="62" t="s">
        <v>140</v>
      </c>
      <c r="P100" s="69" t="s">
        <v>140</v>
      </c>
      <c r="Q100" s="69" t="s">
        <v>140</v>
      </c>
      <c r="S100" s="76" t="s">
        <v>36</v>
      </c>
      <c r="T100" s="133" t="s">
        <v>219</v>
      </c>
      <c r="U100" s="133"/>
      <c r="V100" s="1">
        <v>5400</v>
      </c>
      <c r="W100" s="69"/>
      <c r="X100" s="1">
        <v>1</v>
      </c>
      <c r="Y100" s="1">
        <v>0</v>
      </c>
      <c r="AA100" s="69">
        <v>0.5</v>
      </c>
      <c r="AC100" s="76" t="s">
        <v>36</v>
      </c>
      <c r="AD100" s="69">
        <v>1</v>
      </c>
      <c r="AE100" s="69">
        <v>0</v>
      </c>
      <c r="AF100" s="69">
        <v>0</v>
      </c>
      <c r="AG100" s="69">
        <v>0</v>
      </c>
      <c r="AH100" s="69"/>
      <c r="AI100" s="76" t="s">
        <v>36</v>
      </c>
      <c r="AJ100" s="69">
        <v>0</v>
      </c>
      <c r="AK100" s="69">
        <v>1</v>
      </c>
      <c r="AM100" s="76" t="s">
        <v>36</v>
      </c>
      <c r="AN100" s="69">
        <v>0</v>
      </c>
      <c r="AO100" s="69">
        <v>1</v>
      </c>
      <c r="AP100" s="69" t="s">
        <v>220</v>
      </c>
      <c r="AR100" s="76" t="s">
        <v>36</v>
      </c>
      <c r="AS100" s="62" t="s">
        <v>140</v>
      </c>
      <c r="AT100" s="62" t="s">
        <v>140</v>
      </c>
      <c r="AU100" s="62" t="s">
        <v>140</v>
      </c>
      <c r="AV100" s="62" t="s">
        <v>140</v>
      </c>
      <c r="AW100" s="62" t="s">
        <v>140</v>
      </c>
      <c r="AX100" s="62" t="s">
        <v>140</v>
      </c>
      <c r="AZ100" s="76" t="s">
        <v>36</v>
      </c>
      <c r="BA100" s="62" t="s">
        <v>102</v>
      </c>
      <c r="BB100" s="62" t="s">
        <v>239</v>
      </c>
      <c r="BD100" s="76" t="s">
        <v>36</v>
      </c>
      <c r="BE100" s="80" t="s">
        <v>140</v>
      </c>
      <c r="BF100" s="80" t="s">
        <v>140</v>
      </c>
    </row>
    <row r="101" spans="1:58" ht="45">
      <c r="A101" s="76" t="s">
        <v>37</v>
      </c>
      <c r="B101" s="50" t="s">
        <v>71</v>
      </c>
      <c r="C101" s="62" t="s">
        <v>140</v>
      </c>
      <c r="D101" s="62" t="s">
        <v>140</v>
      </c>
      <c r="E101" s="62" t="s">
        <v>140</v>
      </c>
      <c r="F101" s="62" t="s">
        <v>140</v>
      </c>
      <c r="G101" s="62" t="s">
        <v>140</v>
      </c>
      <c r="H101" s="62" t="s">
        <v>140</v>
      </c>
      <c r="J101" s="76" t="s">
        <v>37</v>
      </c>
      <c r="K101" s="50" t="s">
        <v>71</v>
      </c>
      <c r="L101" s="62" t="s">
        <v>140</v>
      </c>
      <c r="M101" s="62" t="s">
        <v>140</v>
      </c>
      <c r="N101" s="62" t="s">
        <v>140</v>
      </c>
      <c r="O101" s="62" t="s">
        <v>140</v>
      </c>
      <c r="P101" s="69" t="s">
        <v>140</v>
      </c>
      <c r="Q101" s="69" t="s">
        <v>140</v>
      </c>
      <c r="S101" s="76" t="s">
        <v>37</v>
      </c>
      <c r="T101" s="133" t="s">
        <v>261</v>
      </c>
      <c r="U101" s="133"/>
      <c r="V101" s="1">
        <v>5000</v>
      </c>
      <c r="W101" s="69">
        <v>20000</v>
      </c>
      <c r="X101" s="1">
        <v>1</v>
      </c>
      <c r="Y101" s="1">
        <v>0</v>
      </c>
      <c r="Z101" s="69"/>
      <c r="AA101" s="83">
        <f>(0.75+1)/2</f>
        <v>0.875</v>
      </c>
      <c r="AC101" s="76" t="s">
        <v>37</v>
      </c>
      <c r="AD101" s="69">
        <v>1</v>
      </c>
      <c r="AE101" s="69">
        <v>0</v>
      </c>
      <c r="AF101" s="69">
        <v>0</v>
      </c>
      <c r="AG101" s="69">
        <v>0</v>
      </c>
      <c r="AH101" s="69"/>
      <c r="AI101" s="76" t="s">
        <v>37</v>
      </c>
      <c r="AJ101" s="69">
        <v>0</v>
      </c>
      <c r="AK101" s="69">
        <v>1</v>
      </c>
      <c r="AM101" s="76" t="s">
        <v>37</v>
      </c>
      <c r="AN101" s="69">
        <v>0</v>
      </c>
      <c r="AO101" s="69">
        <v>1</v>
      </c>
      <c r="AP101" s="69" t="s">
        <v>127</v>
      </c>
      <c r="AR101" s="76" t="s">
        <v>37</v>
      </c>
      <c r="AS101" s="62" t="s">
        <v>106</v>
      </c>
      <c r="AT101" s="62" t="s">
        <v>221</v>
      </c>
      <c r="AU101" s="62" t="s">
        <v>222</v>
      </c>
      <c r="AV101" s="62" t="s">
        <v>223</v>
      </c>
      <c r="AW101" s="62" t="s">
        <v>224</v>
      </c>
      <c r="AX101" s="62" t="s">
        <v>127</v>
      </c>
      <c r="AZ101" s="76" t="s">
        <v>37</v>
      </c>
      <c r="BA101" s="62" t="s">
        <v>102</v>
      </c>
      <c r="BB101" s="62" t="s">
        <v>103</v>
      </c>
      <c r="BD101" s="76" t="s">
        <v>37</v>
      </c>
      <c r="BE101" s="80" t="s">
        <v>140</v>
      </c>
      <c r="BF101" s="80" t="s">
        <v>140</v>
      </c>
    </row>
    <row r="102" spans="1:58" ht="45">
      <c r="A102" s="76" t="s">
        <v>38</v>
      </c>
      <c r="B102" s="62" t="s">
        <v>71</v>
      </c>
      <c r="C102" s="62" t="s">
        <v>140</v>
      </c>
      <c r="D102" s="62" t="s">
        <v>140</v>
      </c>
      <c r="E102" s="62" t="s">
        <v>140</v>
      </c>
      <c r="F102" s="62" t="s">
        <v>140</v>
      </c>
      <c r="G102" s="62" t="s">
        <v>140</v>
      </c>
      <c r="H102" s="62" t="s">
        <v>140</v>
      </c>
      <c r="J102" s="76" t="s">
        <v>38</v>
      </c>
      <c r="K102" s="62" t="s">
        <v>71</v>
      </c>
      <c r="L102" s="62" t="s">
        <v>140</v>
      </c>
      <c r="M102" s="62" t="s">
        <v>140</v>
      </c>
      <c r="N102" s="62" t="s">
        <v>140</v>
      </c>
      <c r="O102" s="62" t="s">
        <v>140</v>
      </c>
      <c r="P102" s="69" t="s">
        <v>140</v>
      </c>
      <c r="Q102" s="69" t="s">
        <v>140</v>
      </c>
      <c r="S102" s="76" t="s">
        <v>38</v>
      </c>
      <c r="T102" s="133" t="s">
        <v>225</v>
      </c>
      <c r="U102" s="133"/>
      <c r="V102" s="18">
        <v>3500</v>
      </c>
      <c r="W102" s="69"/>
      <c r="X102" s="1">
        <v>1</v>
      </c>
      <c r="Y102" s="1">
        <v>0</v>
      </c>
      <c r="Z102" s="69"/>
      <c r="AA102" s="83">
        <f>(0.5+0.75)/2</f>
        <v>0.625</v>
      </c>
      <c r="AC102" s="76" t="s">
        <v>38</v>
      </c>
      <c r="AD102" s="69">
        <v>1</v>
      </c>
      <c r="AE102" s="69">
        <v>0</v>
      </c>
      <c r="AF102" s="69">
        <v>0</v>
      </c>
      <c r="AG102" s="69">
        <v>0</v>
      </c>
      <c r="AH102" s="69"/>
      <c r="AI102" s="76" t="s">
        <v>38</v>
      </c>
      <c r="AJ102" s="69">
        <v>0</v>
      </c>
      <c r="AK102" s="69">
        <v>1</v>
      </c>
      <c r="AM102" s="76" t="s">
        <v>38</v>
      </c>
      <c r="AN102" s="69">
        <v>1</v>
      </c>
      <c r="AO102" s="69">
        <v>0</v>
      </c>
      <c r="AP102" s="69"/>
      <c r="AR102" s="76" t="s">
        <v>38</v>
      </c>
      <c r="AS102" s="62" t="s">
        <v>226</v>
      </c>
      <c r="AT102" s="62" t="s">
        <v>102</v>
      </c>
      <c r="AU102" s="62" t="s">
        <v>102</v>
      </c>
      <c r="AV102" s="62"/>
      <c r="AW102" s="62" t="s">
        <v>102</v>
      </c>
      <c r="AX102" s="62" t="s">
        <v>127</v>
      </c>
      <c r="AZ102" s="76" t="s">
        <v>38</v>
      </c>
      <c r="BA102" s="62" t="s">
        <v>102</v>
      </c>
      <c r="BB102" s="62" t="s">
        <v>103</v>
      </c>
      <c r="BD102" s="76" t="s">
        <v>38</v>
      </c>
      <c r="BE102" s="80" t="s">
        <v>140</v>
      </c>
      <c r="BF102" s="80" t="s">
        <v>140</v>
      </c>
    </row>
    <row r="103" spans="1:58" ht="60">
      <c r="A103" s="23" t="s">
        <v>39</v>
      </c>
      <c r="B103" s="2" t="s">
        <v>140</v>
      </c>
      <c r="C103" s="2" t="s">
        <v>114</v>
      </c>
      <c r="D103" s="2" t="s">
        <v>124</v>
      </c>
      <c r="E103" s="2" t="s">
        <v>149</v>
      </c>
      <c r="F103" s="2" t="s">
        <v>259</v>
      </c>
      <c r="G103" s="1" t="s">
        <v>114</v>
      </c>
      <c r="H103" s="1" t="s">
        <v>140</v>
      </c>
      <c r="J103" s="23" t="s">
        <v>39</v>
      </c>
      <c r="K103" s="100" t="s">
        <v>140</v>
      </c>
      <c r="L103" s="100" t="s">
        <v>114</v>
      </c>
      <c r="M103" s="100" t="s">
        <v>124</v>
      </c>
      <c r="N103" s="100" t="s">
        <v>149</v>
      </c>
      <c r="O103" s="100" t="s">
        <v>259</v>
      </c>
      <c r="P103" s="101" t="s">
        <v>114</v>
      </c>
      <c r="Q103" s="101" t="s">
        <v>140</v>
      </c>
      <c r="S103" s="23" t="s">
        <v>39</v>
      </c>
      <c r="T103" s="133" t="s">
        <v>262</v>
      </c>
      <c r="U103" s="133"/>
      <c r="V103" s="1">
        <v>4000</v>
      </c>
      <c r="W103" s="69"/>
      <c r="X103" s="1">
        <v>0</v>
      </c>
      <c r="Y103" s="1">
        <v>0</v>
      </c>
      <c r="Z103" s="1">
        <v>200</v>
      </c>
      <c r="AA103" s="69"/>
      <c r="AC103" s="23" t="s">
        <v>39</v>
      </c>
      <c r="AD103" s="69">
        <v>0</v>
      </c>
      <c r="AE103" s="69">
        <v>0</v>
      </c>
      <c r="AF103" s="69">
        <v>1</v>
      </c>
      <c r="AG103" s="69">
        <v>0</v>
      </c>
      <c r="AH103" s="69"/>
      <c r="AI103" s="23" t="s">
        <v>39</v>
      </c>
      <c r="AJ103" s="69">
        <v>0</v>
      </c>
      <c r="AK103" s="69">
        <v>1</v>
      </c>
      <c r="AM103" s="23" t="s">
        <v>39</v>
      </c>
      <c r="AN103" s="69">
        <v>1</v>
      </c>
      <c r="AO103" s="69">
        <v>0</v>
      </c>
      <c r="AP103" s="69" t="s">
        <v>263</v>
      </c>
      <c r="AR103" s="23" t="s">
        <v>39</v>
      </c>
      <c r="AS103" s="112" t="s">
        <v>264</v>
      </c>
      <c r="AT103" s="89"/>
      <c r="AU103" s="112" t="s">
        <v>222</v>
      </c>
      <c r="AV103" s="112" t="s">
        <v>102</v>
      </c>
      <c r="AW103" s="62"/>
      <c r="AX103" s="62" t="s">
        <v>138</v>
      </c>
      <c r="AZ103" s="23" t="s">
        <v>39</v>
      </c>
      <c r="BA103" s="62" t="s">
        <v>102</v>
      </c>
      <c r="BB103" s="62" t="s">
        <v>265</v>
      </c>
      <c r="BD103" s="23" t="s">
        <v>39</v>
      </c>
      <c r="BE103" s="62" t="s">
        <v>140</v>
      </c>
      <c r="BF103" s="62" t="s">
        <v>140</v>
      </c>
    </row>
    <row r="104" spans="1:58" ht="60.75" thickBot="1">
      <c r="A104" s="23" t="s">
        <v>40</v>
      </c>
      <c r="B104" s="109" t="s">
        <v>71</v>
      </c>
      <c r="C104" s="2"/>
      <c r="D104" s="2"/>
      <c r="E104" s="2"/>
      <c r="F104" s="2"/>
      <c r="J104" s="23" t="s">
        <v>40</v>
      </c>
      <c r="K104" s="109" t="s">
        <v>71</v>
      </c>
      <c r="L104" s="2"/>
      <c r="M104" s="2"/>
      <c r="N104" s="2"/>
      <c r="O104" s="2"/>
      <c r="S104" s="23" t="s">
        <v>40</v>
      </c>
      <c r="T104" s="133" t="s">
        <v>262</v>
      </c>
      <c r="U104" s="133"/>
      <c r="V104" s="1">
        <v>6000</v>
      </c>
      <c r="W104" s="69"/>
      <c r="X104" s="1"/>
      <c r="AA104" s="69"/>
      <c r="AC104" s="23" t="s">
        <v>40</v>
      </c>
      <c r="AD104" s="69">
        <v>1</v>
      </c>
      <c r="AE104" s="69">
        <v>0</v>
      </c>
      <c r="AF104" s="69">
        <v>0</v>
      </c>
      <c r="AG104" s="69">
        <v>0</v>
      </c>
      <c r="AH104" s="69"/>
      <c r="AI104" s="23" t="s">
        <v>40</v>
      </c>
      <c r="AJ104" s="69">
        <v>0</v>
      </c>
      <c r="AK104" s="69">
        <v>1</v>
      </c>
      <c r="AM104" s="23" t="s">
        <v>40</v>
      </c>
      <c r="AN104" s="69">
        <v>1</v>
      </c>
      <c r="AO104" s="69">
        <v>0</v>
      </c>
      <c r="AP104" s="69"/>
      <c r="AR104" s="23" t="s">
        <v>40</v>
      </c>
      <c r="AS104" s="112" t="s">
        <v>203</v>
      </c>
      <c r="AT104" s="112" t="s">
        <v>127</v>
      </c>
      <c r="AU104" s="112" t="s">
        <v>102</v>
      </c>
      <c r="AV104" s="112" t="s">
        <v>102</v>
      </c>
      <c r="AW104" s="62"/>
      <c r="AX104" s="62"/>
      <c r="AZ104" s="23" t="s">
        <v>40</v>
      </c>
      <c r="BA104" s="109" t="s">
        <v>102</v>
      </c>
      <c r="BB104" s="111" t="s">
        <v>265</v>
      </c>
      <c r="BD104" s="23" t="s">
        <v>40</v>
      </c>
      <c r="BE104" s="111" t="s">
        <v>140</v>
      </c>
      <c r="BF104" s="111" t="s">
        <v>140</v>
      </c>
    </row>
    <row r="105" spans="1:58" ht="16.5" thickBot="1">
      <c r="A105" s="30" t="s">
        <v>104</v>
      </c>
      <c r="B105" s="25"/>
      <c r="C105" s="25"/>
      <c r="D105" s="25"/>
      <c r="E105" s="28"/>
      <c r="F105" s="28"/>
      <c r="G105" s="25"/>
      <c r="H105" s="26"/>
      <c r="J105" s="30" t="s">
        <v>104</v>
      </c>
      <c r="K105" s="25"/>
      <c r="L105" s="28"/>
      <c r="M105" s="28"/>
      <c r="N105" s="25"/>
      <c r="O105" s="25"/>
      <c r="P105" s="25"/>
      <c r="Q105" s="26"/>
      <c r="S105" s="30" t="s">
        <v>104</v>
      </c>
      <c r="T105" s="25"/>
      <c r="U105" s="25"/>
      <c r="V105" s="60">
        <f>AVERAGE(V86:V104)</f>
        <v>4236.9841269841272</v>
      </c>
      <c r="W105" s="164">
        <f>AVERAGE(W86:W102)</f>
        <v>10015</v>
      </c>
      <c r="X105" s="25">
        <f>SUM(X85:X104)</f>
        <v>12</v>
      </c>
      <c r="Y105" s="25">
        <f>SUM(Y85:Y104)</f>
        <v>7</v>
      </c>
      <c r="Z105" s="95">
        <f>AVERAGE(Z85:Z102)</f>
        <v>134.72222222222223</v>
      </c>
      <c r="AA105" s="96">
        <f>AVERAGE(AA85:AA102)</f>
        <v>0.5892857142857143</v>
      </c>
      <c r="AC105" s="30" t="s">
        <v>104</v>
      </c>
      <c r="AD105" s="25">
        <f>SUM(AD85:AD104)</f>
        <v>13</v>
      </c>
      <c r="AE105" s="25">
        <f t="shared" ref="AE105:AG105" si="11">SUM(AE85:AE104)</f>
        <v>9</v>
      </c>
      <c r="AF105" s="25">
        <f>SUM(AF85:AF104)</f>
        <v>4</v>
      </c>
      <c r="AG105" s="25">
        <f t="shared" si="11"/>
        <v>11</v>
      </c>
      <c r="AI105" s="27" t="s">
        <v>104</v>
      </c>
      <c r="AJ105" s="25">
        <f>SUM(AJ85:AJ104)</f>
        <v>3</v>
      </c>
      <c r="AK105" s="26">
        <v>12</v>
      </c>
      <c r="AM105" s="27" t="s">
        <v>104</v>
      </c>
      <c r="AN105" s="25">
        <f>SUM(AN85:AN104)</f>
        <v>10</v>
      </c>
      <c r="AO105" s="26">
        <f>SUM(AO85:AO104)</f>
        <v>10</v>
      </c>
      <c r="AP105" s="69"/>
      <c r="AR105" s="27" t="s">
        <v>104</v>
      </c>
      <c r="AS105" s="25"/>
      <c r="AT105" s="25"/>
      <c r="AU105" s="28"/>
      <c r="AV105" s="28"/>
      <c r="AW105" s="28"/>
      <c r="AX105" s="29"/>
      <c r="AZ105" s="31" t="s">
        <v>104</v>
      </c>
      <c r="BA105" s="39"/>
      <c r="BB105" s="40"/>
      <c r="BD105" s="31" t="s">
        <v>104</v>
      </c>
      <c r="BE105" s="39"/>
      <c r="BF105" s="40"/>
    </row>
    <row r="106" spans="1:58">
      <c r="J106" s="1"/>
      <c r="K106" s="1"/>
      <c r="L106"/>
      <c r="M106"/>
      <c r="W106" s="1"/>
      <c r="X106" s="1"/>
      <c r="Z106"/>
      <c r="AC106" s="69"/>
      <c r="AD106" s="86"/>
      <c r="AE106" s="86"/>
      <c r="AH106" s="69"/>
      <c r="AI106" s="69"/>
      <c r="AL106" s="69"/>
      <c r="AM106" s="69"/>
      <c r="AN106" s="69"/>
      <c r="AS106" s="34"/>
      <c r="AT106" s="34"/>
      <c r="AU106" s="34"/>
      <c r="AV106" s="34"/>
      <c r="BB106" s="69"/>
      <c r="BC106" s="69"/>
    </row>
    <row r="107" spans="1:58">
      <c r="J107" s="1"/>
      <c r="K107" s="1"/>
      <c r="L107"/>
      <c r="M107"/>
      <c r="S107" s="1"/>
      <c r="V107"/>
      <c r="X107" s="1"/>
      <c r="AC107" s="69"/>
      <c r="AD107" s="69"/>
      <c r="AE107" s="69"/>
      <c r="AG107" s="69"/>
      <c r="AH107" s="69"/>
      <c r="AI107" s="69"/>
      <c r="AS107" s="34"/>
      <c r="AT107" s="34"/>
      <c r="AU107" s="34"/>
      <c r="AV107" s="34"/>
      <c r="AW107" s="69"/>
      <c r="AX107" s="69"/>
    </row>
    <row r="108" spans="1:58">
      <c r="A108" s="159"/>
      <c r="B108" s="159"/>
      <c r="C108" s="159"/>
      <c r="D108" s="159"/>
      <c r="E108" s="159"/>
      <c r="F108" s="159"/>
      <c r="G108" s="159"/>
      <c r="H108" s="159"/>
      <c r="I108" s="163"/>
      <c r="J108" s="163"/>
      <c r="L108"/>
      <c r="M108"/>
      <c r="R108" s="1"/>
      <c r="S108" s="1"/>
      <c r="T108"/>
      <c r="U108"/>
      <c r="W108" s="1"/>
      <c r="X108" s="1"/>
      <c r="Y108"/>
      <c r="Z108"/>
      <c r="AA108" s="1"/>
      <c r="AB108" s="1"/>
      <c r="AC108"/>
      <c r="AD108"/>
      <c r="AE108" s="69"/>
      <c r="AF108" s="69"/>
      <c r="AG108" s="69"/>
      <c r="AS108" s="34"/>
      <c r="AT108" s="34"/>
      <c r="AU108" s="89"/>
      <c r="AV108" s="89"/>
    </row>
    <row r="109" spans="1:58">
      <c r="A109" s="17"/>
      <c r="B109" s="17"/>
      <c r="C109" s="17"/>
      <c r="D109" s="17"/>
      <c r="E109" s="17"/>
      <c r="F109" s="17"/>
      <c r="G109" s="17"/>
      <c r="H109" s="17"/>
      <c r="I109" s="14"/>
      <c r="J109" s="17"/>
      <c r="L109"/>
      <c r="M109"/>
      <c r="R109" s="1"/>
      <c r="S109" s="1"/>
      <c r="T109"/>
      <c r="U109"/>
      <c r="W109" s="1"/>
      <c r="X109" s="1"/>
      <c r="Y109"/>
      <c r="Z109"/>
      <c r="AA109" s="1"/>
      <c r="AB109" s="1"/>
      <c r="AC109"/>
      <c r="AD109"/>
      <c r="AF109" s="1"/>
      <c r="AG109" s="1"/>
      <c r="AS109"/>
      <c r="AT109"/>
      <c r="AU109" s="1"/>
      <c r="AV109" s="1"/>
    </row>
    <row r="110" spans="1:58">
      <c r="A110" s="17"/>
      <c r="B110" s="17"/>
      <c r="C110" s="17"/>
      <c r="D110" s="14"/>
      <c r="E110" s="14"/>
      <c r="F110" s="17"/>
      <c r="G110" s="17"/>
      <c r="H110" s="17"/>
      <c r="I110" s="17"/>
      <c r="J110" s="17"/>
      <c r="L110"/>
      <c r="M110"/>
      <c r="R110" s="1"/>
      <c r="S110" s="1"/>
      <c r="T110"/>
      <c r="U110"/>
      <c r="W110" s="1"/>
      <c r="X110" s="1"/>
      <c r="Y110"/>
      <c r="Z110"/>
      <c r="AA110" s="1"/>
      <c r="AB110" s="1"/>
      <c r="AC110"/>
      <c r="AD110"/>
      <c r="AF110" s="1"/>
      <c r="AG110" s="1"/>
      <c r="AS110"/>
      <c r="AT110"/>
      <c r="AU110" s="1"/>
      <c r="AV110" s="1"/>
    </row>
    <row r="111" spans="1:58">
      <c r="J111" s="1"/>
      <c r="K111" s="1"/>
      <c r="L111"/>
      <c r="M111"/>
      <c r="R111" s="1"/>
      <c r="S111" s="1"/>
      <c r="T111"/>
      <c r="U111"/>
      <c r="W111" s="1"/>
      <c r="X111" s="1"/>
      <c r="Y111"/>
      <c r="Z111"/>
      <c r="AA111" s="1"/>
      <c r="AB111" s="1"/>
      <c r="AC111"/>
      <c r="AD111"/>
      <c r="AF111" s="1"/>
      <c r="AG111" s="1"/>
      <c r="AS111"/>
      <c r="AT111"/>
      <c r="AU111" s="1"/>
      <c r="AV111" s="1"/>
    </row>
    <row r="112" spans="1:58">
      <c r="J112" s="1"/>
      <c r="K112" s="1"/>
      <c r="L112"/>
      <c r="M112"/>
      <c r="R112" s="1"/>
      <c r="S112" s="1"/>
      <c r="T112"/>
      <c r="U112"/>
      <c r="W112" s="1"/>
      <c r="X112" s="1"/>
      <c r="Y112"/>
      <c r="Z112"/>
      <c r="AA112" s="1"/>
      <c r="AB112" s="1"/>
      <c r="AC112"/>
      <c r="AD112"/>
      <c r="AF112" s="1"/>
      <c r="AG112" s="1"/>
      <c r="AS112"/>
      <c r="AT112"/>
      <c r="AU112" s="1"/>
      <c r="AV112" s="1"/>
    </row>
  </sheetData>
  <mergeCells count="69">
    <mergeCell ref="T103:U103"/>
    <mergeCell ref="A108:B108"/>
    <mergeCell ref="C108:D108"/>
    <mergeCell ref="E108:F108"/>
    <mergeCell ref="G108:H108"/>
    <mergeCell ref="T104:U104"/>
    <mergeCell ref="AC82:AG82"/>
    <mergeCell ref="AD83:AF83"/>
    <mergeCell ref="T101:U101"/>
    <mergeCell ref="T102:U102"/>
    <mergeCell ref="V83:W83"/>
    <mergeCell ref="T82:W82"/>
    <mergeCell ref="X82:AA82"/>
    <mergeCell ref="X83:Y83"/>
    <mergeCell ref="Z83:AA83"/>
    <mergeCell ref="T87:U87"/>
    <mergeCell ref="T94:U94"/>
    <mergeCell ref="T95:U95"/>
    <mergeCell ref="T96:U96"/>
    <mergeCell ref="T100:U100"/>
    <mergeCell ref="T97:U97"/>
    <mergeCell ref="T98:U98"/>
    <mergeCell ref="AZ83:BB83"/>
    <mergeCell ref="BD83:BF83"/>
    <mergeCell ref="AR83:AX83"/>
    <mergeCell ref="AM83:AP83"/>
    <mergeCell ref="AI83:AK83"/>
    <mergeCell ref="T99:U99"/>
    <mergeCell ref="S3:U3"/>
    <mergeCell ref="T93:U93"/>
    <mergeCell ref="N3:Q3"/>
    <mergeCell ref="T91:U91"/>
    <mergeCell ref="T92:U92"/>
    <mergeCell ref="T89:U89"/>
    <mergeCell ref="T83:U83"/>
    <mergeCell ref="T84:U84"/>
    <mergeCell ref="T90:U90"/>
    <mergeCell ref="S81:AA81"/>
    <mergeCell ref="W42:W44"/>
    <mergeCell ref="X42:X44"/>
    <mergeCell ref="Y42:Y44"/>
    <mergeCell ref="W29:AV29"/>
    <mergeCell ref="Z42:Z44"/>
    <mergeCell ref="A3:G3"/>
    <mergeCell ref="I3:L3"/>
    <mergeCell ref="A29:F29"/>
    <mergeCell ref="D30:F30"/>
    <mergeCell ref="I30:J30"/>
    <mergeCell ref="K30:L30"/>
    <mergeCell ref="H29:L29"/>
    <mergeCell ref="A83:H83"/>
    <mergeCell ref="J83:Q83"/>
    <mergeCell ref="T85:U85"/>
    <mergeCell ref="T86:U86"/>
    <mergeCell ref="T88:U88"/>
    <mergeCell ref="AK30:AV30"/>
    <mergeCell ref="B30:C30"/>
    <mergeCell ref="O30:T30"/>
    <mergeCell ref="A56:Q56"/>
    <mergeCell ref="T56:AI56"/>
    <mergeCell ref="AF42:AF44"/>
    <mergeCell ref="AH42:AH44"/>
    <mergeCell ref="AB42:AB44"/>
    <mergeCell ref="AD42:AD44"/>
    <mergeCell ref="AE42:AE44"/>
    <mergeCell ref="W30:AI30"/>
    <mergeCell ref="AC42:AC44"/>
    <mergeCell ref="AG42:AG44"/>
    <mergeCell ref="AA42:AA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J6" sqref="J6"/>
    </sheetView>
  </sheetViews>
  <sheetFormatPr defaultColWidth="9.140625" defaultRowHeight="15"/>
  <cols>
    <col min="3" max="3" width="28" customWidth="1"/>
    <col min="4" max="4" width="12.5703125" customWidth="1"/>
    <col min="5" max="6" width="14.42578125" customWidth="1"/>
    <col min="7" max="7" width="12.28515625" customWidth="1"/>
    <col min="8" max="8" width="15.140625" customWidth="1"/>
    <col min="13" max="13" width="10.85546875" customWidth="1"/>
  </cols>
  <sheetData>
    <row r="2" spans="1:13" ht="15.75" thickBot="1"/>
    <row r="3" spans="1:13" ht="30.75" thickBot="1">
      <c r="B3" s="43" t="s">
        <v>169</v>
      </c>
      <c r="C3" s="41" t="s">
        <v>160</v>
      </c>
      <c r="D3" s="41" t="s">
        <v>43</v>
      </c>
      <c r="E3" s="41" t="s">
        <v>161</v>
      </c>
      <c r="F3" s="41" t="s">
        <v>162</v>
      </c>
      <c r="G3" s="41" t="s">
        <v>170</v>
      </c>
      <c r="H3" s="42" t="s">
        <v>177</v>
      </c>
      <c r="K3" s="170"/>
      <c r="L3" s="170"/>
      <c r="M3" s="170"/>
    </row>
    <row r="4" spans="1:13" ht="30">
      <c r="A4" s="2"/>
      <c r="B4" s="150" t="s">
        <v>163</v>
      </c>
      <c r="C4" s="44" t="s">
        <v>164</v>
      </c>
      <c r="D4" s="152">
        <v>3</v>
      </c>
      <c r="E4" s="44">
        <v>240</v>
      </c>
      <c r="F4" s="165"/>
      <c r="G4" s="148" t="s">
        <v>171</v>
      </c>
      <c r="H4" s="148" t="s">
        <v>178</v>
      </c>
      <c r="K4" s="170"/>
      <c r="L4" s="170"/>
      <c r="M4" s="170"/>
    </row>
    <row r="5" spans="1:13">
      <c r="A5" s="2"/>
      <c r="B5" s="151"/>
      <c r="C5" s="13" t="s">
        <v>165</v>
      </c>
      <c r="D5" s="153"/>
      <c r="E5" s="13">
        <v>1000</v>
      </c>
      <c r="F5" s="166"/>
      <c r="G5" s="148"/>
      <c r="H5" s="148"/>
      <c r="K5" s="168"/>
      <c r="L5" s="168"/>
      <c r="M5" s="170"/>
    </row>
    <row r="6" spans="1:13" ht="30">
      <c r="A6" s="2"/>
      <c r="B6" s="151"/>
      <c r="C6" s="13" t="s">
        <v>166</v>
      </c>
      <c r="D6" s="154"/>
      <c r="E6" s="13">
        <v>2</v>
      </c>
      <c r="F6" s="167"/>
      <c r="G6" s="149"/>
      <c r="H6" s="149"/>
      <c r="K6" s="12"/>
      <c r="L6" s="12"/>
      <c r="M6" s="169"/>
    </row>
    <row r="7" spans="1:13">
      <c r="K7" s="9"/>
      <c r="L7" s="9"/>
      <c r="M7" s="9"/>
    </row>
    <row r="8" spans="1:13">
      <c r="K8" s="9"/>
      <c r="L8" s="9"/>
      <c r="M8" s="9"/>
    </row>
    <row r="9" spans="1:13" ht="15.75" thickBot="1">
      <c r="K9" s="9"/>
      <c r="L9" s="9"/>
      <c r="M9" s="9"/>
    </row>
    <row r="10" spans="1:13" ht="30.75" thickBot="1">
      <c r="B10" s="43" t="s">
        <v>181</v>
      </c>
      <c r="C10" s="41" t="s">
        <v>160</v>
      </c>
      <c r="D10" s="41" t="s">
        <v>43</v>
      </c>
      <c r="E10" s="41"/>
      <c r="F10" s="41" t="s">
        <v>162</v>
      </c>
      <c r="G10" s="41" t="s">
        <v>170</v>
      </c>
      <c r="H10" s="42" t="s">
        <v>177</v>
      </c>
      <c r="K10" s="155" t="s">
        <v>173</v>
      </c>
      <c r="L10" s="156"/>
      <c r="M10" s="157"/>
    </row>
    <row r="11" spans="1:13" ht="30">
      <c r="B11" s="97" t="s">
        <v>167</v>
      </c>
      <c r="C11" s="98" t="s">
        <v>168</v>
      </c>
      <c r="D11" s="98" t="s">
        <v>182</v>
      </c>
      <c r="E11" s="98" t="s">
        <v>183</v>
      </c>
      <c r="F11" s="98" t="s">
        <v>184</v>
      </c>
      <c r="G11" s="99"/>
      <c r="H11" s="99" t="s">
        <v>172</v>
      </c>
      <c r="K11" s="158" t="s">
        <v>174</v>
      </c>
      <c r="L11" s="158"/>
      <c r="M11" s="158" t="s">
        <v>175</v>
      </c>
    </row>
    <row r="12" spans="1:13" ht="30">
      <c r="A12" s="34"/>
      <c r="B12" s="47"/>
      <c r="C12" s="12"/>
      <c r="D12" s="16"/>
      <c r="E12" s="12"/>
      <c r="F12" s="16"/>
      <c r="G12" s="48"/>
      <c r="K12" s="45" t="s">
        <v>11</v>
      </c>
      <c r="L12" s="45" t="s">
        <v>176</v>
      </c>
      <c r="M12" s="139"/>
    </row>
    <row r="13" spans="1:13">
      <c r="A13" s="34"/>
      <c r="B13" s="34"/>
      <c r="C13" s="34"/>
      <c r="D13" s="34"/>
      <c r="E13" s="34"/>
      <c r="F13" s="34"/>
      <c r="G13" s="34"/>
      <c r="K13" s="4" t="s">
        <v>186</v>
      </c>
      <c r="L13" s="4" t="s">
        <v>186</v>
      </c>
      <c r="M13" s="4" t="s">
        <v>185</v>
      </c>
    </row>
    <row r="14" spans="1:13">
      <c r="A14" s="34"/>
      <c r="B14" s="34"/>
      <c r="C14" s="34"/>
      <c r="D14" s="34"/>
      <c r="E14" s="34"/>
      <c r="F14" s="34"/>
      <c r="G14" s="34"/>
    </row>
    <row r="16" spans="1:13" ht="15.75" thickBot="1"/>
    <row r="17" spans="2:13" ht="30.75" thickBot="1">
      <c r="B17" s="43" t="s">
        <v>241</v>
      </c>
      <c r="C17" s="41" t="s">
        <v>160</v>
      </c>
      <c r="D17" s="41" t="s">
        <v>43</v>
      </c>
      <c r="E17" s="41"/>
      <c r="F17" s="41" t="s">
        <v>162</v>
      </c>
      <c r="G17" s="41" t="s">
        <v>170</v>
      </c>
      <c r="H17" s="42" t="s">
        <v>177</v>
      </c>
      <c r="K17" s="155" t="s">
        <v>173</v>
      </c>
      <c r="L17" s="156"/>
      <c r="M17" s="157"/>
    </row>
    <row r="18" spans="2:13">
      <c r="B18" s="97" t="s">
        <v>167</v>
      </c>
      <c r="C18" s="98" t="s">
        <v>168</v>
      </c>
      <c r="D18" s="98">
        <v>1</v>
      </c>
      <c r="E18" s="98">
        <v>17000</v>
      </c>
      <c r="F18" s="98"/>
      <c r="G18" s="99"/>
      <c r="H18" s="99"/>
      <c r="K18" s="158" t="s">
        <v>174</v>
      </c>
      <c r="L18" s="158"/>
      <c r="M18" s="158" t="s">
        <v>175</v>
      </c>
    </row>
    <row r="19" spans="2:13" ht="30">
      <c r="B19" s="47"/>
      <c r="C19" s="12"/>
      <c r="D19" s="16"/>
      <c r="E19" s="12"/>
      <c r="F19" s="16"/>
      <c r="G19" s="48"/>
      <c r="K19" s="45" t="s">
        <v>11</v>
      </c>
      <c r="L19" s="45" t="s">
        <v>176</v>
      </c>
      <c r="M19" s="139"/>
    </row>
    <row r="20" spans="2:13">
      <c r="B20" s="34"/>
      <c r="C20" s="34"/>
      <c r="D20" s="34"/>
      <c r="E20" s="34"/>
      <c r="F20" s="34"/>
      <c r="G20" s="34"/>
      <c r="K20" s="4">
        <v>4.5</v>
      </c>
      <c r="L20" s="4">
        <v>4.5</v>
      </c>
      <c r="M20" s="4">
        <v>4.5</v>
      </c>
    </row>
    <row r="21" spans="2:13" ht="15.75" thickBot="1"/>
    <row r="22" spans="2:13" ht="30.75" thickBot="1">
      <c r="B22" s="43" t="s">
        <v>266</v>
      </c>
      <c r="C22" s="41" t="s">
        <v>160</v>
      </c>
      <c r="D22" s="41" t="s">
        <v>43</v>
      </c>
      <c r="E22" s="41"/>
      <c r="F22" s="41" t="s">
        <v>162</v>
      </c>
      <c r="G22" s="41" t="s">
        <v>170</v>
      </c>
      <c r="H22" s="42" t="s">
        <v>177</v>
      </c>
      <c r="K22" s="155" t="s">
        <v>173</v>
      </c>
      <c r="L22" s="156"/>
      <c r="M22" s="157"/>
    </row>
    <row r="23" spans="2:13">
      <c r="B23" s="104" t="s">
        <v>167</v>
      </c>
      <c r="C23" s="105" t="s">
        <v>267</v>
      </c>
      <c r="D23" s="105">
        <v>2</v>
      </c>
      <c r="E23" s="105">
        <v>10000</v>
      </c>
      <c r="F23" s="105"/>
      <c r="G23" s="99"/>
      <c r="H23" s="99"/>
      <c r="K23" s="158" t="s">
        <v>174</v>
      </c>
      <c r="L23" s="158"/>
      <c r="M23" s="158" t="s">
        <v>175</v>
      </c>
    </row>
    <row r="24" spans="2:13" ht="30">
      <c r="B24" s="47"/>
      <c r="C24" s="12"/>
      <c r="D24" s="16"/>
      <c r="E24" s="12"/>
      <c r="F24" s="16"/>
      <c r="G24" s="48"/>
      <c r="K24" s="45" t="s">
        <v>11</v>
      </c>
      <c r="L24" s="45" t="s">
        <v>176</v>
      </c>
      <c r="M24" s="139"/>
    </row>
    <row r="25" spans="2:13">
      <c r="B25" s="34"/>
      <c r="C25" s="34"/>
      <c r="D25" s="34"/>
      <c r="E25" s="34"/>
      <c r="F25" s="34"/>
      <c r="G25" s="34"/>
      <c r="K25" s="4">
        <v>9.5</v>
      </c>
      <c r="L25" s="4">
        <v>9.5</v>
      </c>
      <c r="M25" s="4">
        <v>9.5</v>
      </c>
    </row>
  </sheetData>
  <mergeCells count="14">
    <mergeCell ref="K22:M22"/>
    <mergeCell ref="K23:L23"/>
    <mergeCell ref="M23:M24"/>
    <mergeCell ref="K17:M17"/>
    <mergeCell ref="K18:L18"/>
    <mergeCell ref="M18:M19"/>
    <mergeCell ref="K10:M10"/>
    <mergeCell ref="K11:L11"/>
    <mergeCell ref="M11:M12"/>
    <mergeCell ref="H4:H6"/>
    <mergeCell ref="B4:B6"/>
    <mergeCell ref="F4:F6"/>
    <mergeCell ref="D4:D6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Resum enquesta</vt:lpstr>
      <vt:lpstr>Ramaders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</dc:creator>
  <cp:lastModifiedBy>Maite</cp:lastModifiedBy>
  <dcterms:created xsi:type="dcterms:W3CDTF">2012-04-23T10:47:10Z</dcterms:created>
  <dcterms:modified xsi:type="dcterms:W3CDTF">2013-06-04T08:10:47Z</dcterms:modified>
</cp:coreProperties>
</file>